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icpa-my.sharepoint.com/personal/jdrew_aicpa_org/Documents/Documents/JofA Editor-in-Chief/JofA October 2026/October 2026 Tech Q&amp;A/"/>
    </mc:Choice>
  </mc:AlternateContent>
  <xr:revisionPtr revIDLastSave="9" documentId="13_ncr:1_{92122A51-182B-4026-A496-877AE5DA3DD2}" xr6:coauthVersionLast="47" xr6:coauthVersionMax="47" xr10:uidLastSave="{FC2B627A-0915-4E4D-B8E1-94085A573C16}"/>
  <bookViews>
    <workbookView xWindow="-28920" yWindow="-120" windowWidth="29040" windowHeight="15720" xr2:uid="{00000000-000D-0000-FFFF-FFFF00000000}"/>
  </bookViews>
  <sheets>
    <sheet name="AP Export" sheetId="1" r:id="rId1"/>
    <sheet name="Exception Report" sheetId="2" r:id="rId2"/>
    <sheet name="Dashboa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1" l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B6" i="3"/>
  <c r="B12" i="3"/>
  <c r="Q24" i="1"/>
  <c r="P3" i="1"/>
  <c r="P2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N2" i="1"/>
  <c r="B11" i="3" s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M2" i="1"/>
  <c r="M3" i="1"/>
  <c r="B9" i="3" s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L2" i="1"/>
  <c r="L3" i="1"/>
  <c r="L4" i="1"/>
  <c r="Q4" i="1" s="1"/>
  <c r="L5" i="1"/>
  <c r="L6" i="1"/>
  <c r="L7" i="1"/>
  <c r="Q7" i="1" s="1"/>
  <c r="L8" i="1"/>
  <c r="Q8" i="1" s="1"/>
  <c r="L9" i="1"/>
  <c r="Q9" i="1" s="1"/>
  <c r="L10" i="1"/>
  <c r="Q10" i="1" s="1"/>
  <c r="L11" i="1"/>
  <c r="L12" i="1"/>
  <c r="Q12" i="1" s="1"/>
  <c r="L13" i="1"/>
  <c r="L14" i="1"/>
  <c r="L15" i="1"/>
  <c r="Q15" i="1" s="1"/>
  <c r="L16" i="1"/>
  <c r="Q16" i="1" s="1"/>
  <c r="L17" i="1"/>
  <c r="Q17" i="1" s="1"/>
  <c r="L18" i="1"/>
  <c r="Q18" i="1" s="1"/>
  <c r="L19" i="1"/>
  <c r="L20" i="1"/>
  <c r="Q20" i="1" s="1"/>
  <c r="L21" i="1"/>
  <c r="L22" i="1"/>
  <c r="L23" i="1"/>
  <c r="Q23" i="1" s="1"/>
  <c r="L24" i="1"/>
  <c r="L25" i="1"/>
  <c r="Q25" i="1" s="1"/>
  <c r="L26" i="1"/>
  <c r="Q26" i="1" s="1"/>
  <c r="L27" i="1"/>
  <c r="L28" i="1"/>
  <c r="Q28" i="1" s="1"/>
  <c r="L29" i="1"/>
  <c r="L30" i="1"/>
  <c r="L31" i="1"/>
  <c r="Q31" i="1" s="1"/>
  <c r="L32" i="1"/>
  <c r="L33" i="1"/>
  <c r="Q33" i="1" s="1"/>
  <c r="L34" i="1"/>
  <c r="Q34" i="1" s="1"/>
  <c r="L35" i="1"/>
  <c r="L36" i="1"/>
  <c r="Q36" i="1" s="1"/>
  <c r="L37" i="1"/>
  <c r="L38" i="1"/>
  <c r="L39" i="1"/>
  <c r="Q39" i="1" s="1"/>
  <c r="L40" i="1"/>
  <c r="L41" i="1"/>
  <c r="L42" i="1"/>
  <c r="Q42" i="1" s="1"/>
  <c r="L43" i="1"/>
  <c r="L44" i="1"/>
  <c r="Q44" i="1" s="1"/>
  <c r="L45" i="1"/>
  <c r="L46" i="1"/>
  <c r="L47" i="1"/>
  <c r="Q47" i="1" s="1"/>
  <c r="L48" i="1"/>
  <c r="L49" i="1"/>
  <c r="L50" i="1"/>
  <c r="Q50" i="1" s="1"/>
  <c r="L51" i="1"/>
  <c r="L52" i="1"/>
  <c r="Q52" i="1" s="1"/>
  <c r="L53" i="1"/>
  <c r="L54" i="1"/>
  <c r="L55" i="1"/>
  <c r="Q55" i="1" s="1"/>
  <c r="L56" i="1"/>
  <c r="L57" i="1"/>
  <c r="L58" i="1"/>
  <c r="Q58" i="1" s="1"/>
  <c r="L59" i="1"/>
  <c r="L60" i="1"/>
  <c r="Q60" i="1" s="1"/>
  <c r="L61" i="1"/>
  <c r="L62" i="1"/>
  <c r="L63" i="1"/>
  <c r="Q63" i="1" s="1"/>
  <c r="L64" i="1"/>
  <c r="L65" i="1"/>
  <c r="L66" i="1"/>
  <c r="Q66" i="1" s="1"/>
  <c r="L67" i="1"/>
  <c r="L68" i="1"/>
  <c r="Q68" i="1" s="1"/>
  <c r="L69" i="1"/>
  <c r="L70" i="1"/>
  <c r="L71" i="1"/>
  <c r="Q71" i="1" s="1"/>
  <c r="L72" i="1"/>
  <c r="L73" i="1"/>
  <c r="L74" i="1"/>
  <c r="Q74" i="1" s="1"/>
  <c r="L75" i="1"/>
  <c r="L76" i="1"/>
  <c r="Q76" i="1" s="1"/>
  <c r="L77" i="1"/>
  <c r="L78" i="1"/>
  <c r="L79" i="1"/>
  <c r="Q79" i="1" s="1"/>
  <c r="L80" i="1"/>
  <c r="L81" i="1"/>
  <c r="L82" i="1"/>
  <c r="Q82" i="1" s="1"/>
  <c r="L83" i="1"/>
  <c r="L84" i="1"/>
  <c r="Q84" i="1" s="1"/>
  <c r="L85" i="1"/>
  <c r="L86" i="1"/>
  <c r="L87" i="1"/>
  <c r="Q87" i="1" s="1"/>
  <c r="L88" i="1"/>
  <c r="L89" i="1"/>
  <c r="L90" i="1"/>
  <c r="Q90" i="1" s="1"/>
  <c r="L91" i="1"/>
  <c r="L92" i="1"/>
  <c r="Q92" i="1" s="1"/>
  <c r="L93" i="1"/>
  <c r="L94" i="1"/>
  <c r="L95" i="1"/>
  <c r="Q95" i="1" s="1"/>
  <c r="L96" i="1"/>
  <c r="L97" i="1"/>
  <c r="L98" i="1"/>
  <c r="Q98" i="1" s="1"/>
  <c r="L99" i="1"/>
  <c r="L100" i="1"/>
  <c r="Q100" i="1" s="1"/>
  <c r="L101" i="1"/>
  <c r="L102" i="1"/>
  <c r="L103" i="1"/>
  <c r="Q103" i="1" s="1"/>
  <c r="L104" i="1"/>
  <c r="L105" i="1"/>
  <c r="L106" i="1"/>
  <c r="Q106" i="1" s="1"/>
  <c r="L107" i="1"/>
  <c r="L108" i="1"/>
  <c r="Q108" i="1" s="1"/>
  <c r="L109" i="1"/>
  <c r="L110" i="1"/>
  <c r="L111" i="1"/>
  <c r="Q111" i="1" s="1"/>
  <c r="L112" i="1"/>
  <c r="L113" i="1"/>
  <c r="L114" i="1"/>
  <c r="Q114" i="1" s="1"/>
  <c r="L115" i="1"/>
  <c r="L116" i="1"/>
  <c r="Q116" i="1" s="1"/>
  <c r="L117" i="1"/>
  <c r="L118" i="1"/>
  <c r="L119" i="1"/>
  <c r="Q119" i="1" s="1"/>
  <c r="L120" i="1"/>
  <c r="L121" i="1"/>
  <c r="L122" i="1"/>
  <c r="Q122" i="1" s="1"/>
  <c r="L123" i="1"/>
  <c r="L124" i="1"/>
  <c r="Q124" i="1" s="1"/>
  <c r="L125" i="1"/>
  <c r="L126" i="1"/>
  <c r="L127" i="1"/>
  <c r="Q127" i="1" s="1"/>
  <c r="L128" i="1"/>
  <c r="L129" i="1"/>
  <c r="L130" i="1"/>
  <c r="Q130" i="1" s="1"/>
  <c r="L131" i="1"/>
  <c r="L132" i="1"/>
  <c r="L133" i="1"/>
  <c r="L134" i="1"/>
  <c r="L135" i="1"/>
  <c r="Q135" i="1" s="1"/>
  <c r="L136" i="1"/>
  <c r="L137" i="1"/>
  <c r="L138" i="1"/>
  <c r="Q138" i="1" s="1"/>
  <c r="L139" i="1"/>
  <c r="L140" i="1"/>
  <c r="Q140" i="1" s="1"/>
  <c r="L141" i="1"/>
  <c r="L142" i="1"/>
  <c r="L143" i="1"/>
  <c r="Q143" i="1" s="1"/>
  <c r="L144" i="1"/>
  <c r="L145" i="1"/>
  <c r="L146" i="1"/>
  <c r="Q146" i="1" s="1"/>
  <c r="L147" i="1"/>
  <c r="L148" i="1"/>
  <c r="Q148" i="1" s="1"/>
  <c r="L149" i="1"/>
  <c r="L150" i="1"/>
  <c r="L151" i="1"/>
  <c r="Q151" i="1" s="1"/>
  <c r="L152" i="1"/>
  <c r="L153" i="1"/>
  <c r="L154" i="1"/>
  <c r="Q154" i="1" s="1"/>
  <c r="L155" i="1"/>
  <c r="L156" i="1"/>
  <c r="Q156" i="1" s="1"/>
  <c r="L157" i="1"/>
  <c r="L158" i="1"/>
  <c r="L159" i="1"/>
  <c r="Q159" i="1" s="1"/>
  <c r="L160" i="1"/>
  <c r="L161" i="1"/>
  <c r="L162" i="1"/>
  <c r="Q162" i="1" s="1"/>
  <c r="L163" i="1"/>
  <c r="L164" i="1"/>
  <c r="Q164" i="1" s="1"/>
  <c r="L165" i="1"/>
  <c r="L166" i="1"/>
  <c r="L167" i="1"/>
  <c r="Q167" i="1" s="1"/>
  <c r="L168" i="1"/>
  <c r="L169" i="1"/>
  <c r="L170" i="1"/>
  <c r="Q170" i="1" s="1"/>
  <c r="L171" i="1"/>
  <c r="L172" i="1"/>
  <c r="Q172" i="1" s="1"/>
  <c r="L173" i="1"/>
  <c r="L174" i="1"/>
  <c r="L175" i="1"/>
  <c r="Q175" i="1" s="1"/>
  <c r="L176" i="1"/>
  <c r="L177" i="1"/>
  <c r="L178" i="1"/>
  <c r="Q178" i="1" s="1"/>
  <c r="L179" i="1"/>
  <c r="L180" i="1"/>
  <c r="Q180" i="1" s="1"/>
  <c r="L181" i="1"/>
  <c r="L182" i="1"/>
  <c r="L183" i="1"/>
  <c r="Q183" i="1" s="1"/>
  <c r="L184" i="1"/>
  <c r="L185" i="1"/>
  <c r="L186" i="1"/>
  <c r="Q186" i="1" s="1"/>
  <c r="L187" i="1"/>
  <c r="L188" i="1"/>
  <c r="Q188" i="1" s="1"/>
  <c r="L189" i="1"/>
  <c r="L190" i="1"/>
  <c r="L191" i="1"/>
  <c r="Q191" i="1" s="1"/>
  <c r="L192" i="1"/>
  <c r="L193" i="1"/>
  <c r="L194" i="1"/>
  <c r="Q194" i="1" s="1"/>
  <c r="L195" i="1"/>
  <c r="L196" i="1"/>
  <c r="Q196" i="1" s="1"/>
  <c r="L197" i="1"/>
  <c r="L198" i="1"/>
  <c r="L199" i="1"/>
  <c r="Q199" i="1" s="1"/>
  <c r="L200" i="1"/>
  <c r="L201" i="1"/>
  <c r="L202" i="1"/>
  <c r="Q202" i="1" s="1"/>
  <c r="L203" i="1"/>
  <c r="L204" i="1"/>
  <c r="Q204" i="1" s="1"/>
  <c r="L205" i="1"/>
  <c r="L206" i="1"/>
  <c r="L207" i="1"/>
  <c r="Q207" i="1" s="1"/>
  <c r="L208" i="1"/>
  <c r="L209" i="1"/>
  <c r="L210" i="1"/>
  <c r="Q210" i="1" s="1"/>
  <c r="L211" i="1"/>
  <c r="L212" i="1"/>
  <c r="Q212" i="1" s="1"/>
  <c r="L213" i="1"/>
  <c r="L214" i="1"/>
  <c r="L215" i="1"/>
  <c r="Q215" i="1" s="1"/>
  <c r="L216" i="1"/>
  <c r="L217" i="1"/>
  <c r="L218" i="1"/>
  <c r="Q218" i="1" s="1"/>
  <c r="L219" i="1"/>
  <c r="L220" i="1"/>
  <c r="Q220" i="1" s="1"/>
  <c r="L221" i="1"/>
  <c r="L222" i="1"/>
  <c r="L223" i="1"/>
  <c r="Q223" i="1" s="1"/>
  <c r="L224" i="1"/>
  <c r="L225" i="1"/>
  <c r="L226" i="1"/>
  <c r="Q226" i="1" s="1"/>
  <c r="L227" i="1"/>
  <c r="L228" i="1"/>
  <c r="Q228" i="1" s="1"/>
  <c r="L229" i="1"/>
  <c r="L230" i="1"/>
  <c r="L231" i="1"/>
  <c r="Q231" i="1" s="1"/>
  <c r="L232" i="1"/>
  <c r="L233" i="1"/>
  <c r="L234" i="1"/>
  <c r="Q234" i="1" s="1"/>
  <c r="L235" i="1"/>
  <c r="L236" i="1"/>
  <c r="Q236" i="1" s="1"/>
  <c r="L237" i="1"/>
  <c r="L238" i="1"/>
  <c r="L239" i="1"/>
  <c r="Q239" i="1" s="1"/>
  <c r="L240" i="1"/>
  <c r="L241" i="1"/>
  <c r="L242" i="1"/>
  <c r="Q242" i="1" s="1"/>
  <c r="L243" i="1"/>
  <c r="L244" i="1"/>
  <c r="Q244" i="1" s="1"/>
  <c r="L245" i="1"/>
  <c r="L246" i="1"/>
  <c r="L247" i="1"/>
  <c r="Q247" i="1" s="1"/>
  <c r="L248" i="1"/>
  <c r="L249" i="1"/>
  <c r="L250" i="1"/>
  <c r="Q250" i="1" s="1"/>
  <c r="L251" i="1"/>
  <c r="L252" i="1"/>
  <c r="Q252" i="1" s="1"/>
  <c r="L253" i="1"/>
  <c r="L254" i="1"/>
  <c r="L255" i="1"/>
  <c r="Q255" i="1" s="1"/>
  <c r="L256" i="1"/>
  <c r="L257" i="1"/>
  <c r="L258" i="1"/>
  <c r="Q258" i="1" s="1"/>
  <c r="L259" i="1"/>
  <c r="L260" i="1"/>
  <c r="Q260" i="1" s="1"/>
  <c r="L261" i="1"/>
  <c r="L262" i="1"/>
  <c r="L263" i="1"/>
  <c r="Q263" i="1" s="1"/>
  <c r="L264" i="1"/>
  <c r="L265" i="1"/>
  <c r="L266" i="1"/>
  <c r="Q266" i="1" s="1"/>
  <c r="L267" i="1"/>
  <c r="L268" i="1"/>
  <c r="Q268" i="1" s="1"/>
  <c r="L269" i="1"/>
  <c r="L270" i="1"/>
  <c r="L271" i="1"/>
  <c r="Q271" i="1" s="1"/>
  <c r="L272" i="1"/>
  <c r="L273" i="1"/>
  <c r="L274" i="1"/>
  <c r="Q274" i="1" s="1"/>
  <c r="L275" i="1"/>
  <c r="L276" i="1"/>
  <c r="Q276" i="1" s="1"/>
  <c r="L277" i="1"/>
  <c r="L278" i="1"/>
  <c r="L279" i="1"/>
  <c r="Q279" i="1" s="1"/>
  <c r="L280" i="1"/>
  <c r="L281" i="1"/>
  <c r="L282" i="1"/>
  <c r="Q282" i="1" s="1"/>
  <c r="L283" i="1"/>
  <c r="L284" i="1"/>
  <c r="Q284" i="1" s="1"/>
  <c r="L285" i="1"/>
  <c r="L286" i="1"/>
  <c r="L287" i="1"/>
  <c r="Q287" i="1" s="1"/>
  <c r="L288" i="1"/>
  <c r="L289" i="1"/>
  <c r="L290" i="1"/>
  <c r="Q290" i="1" s="1"/>
  <c r="L291" i="1"/>
  <c r="L292" i="1"/>
  <c r="Q292" i="1" s="1"/>
  <c r="L293" i="1"/>
  <c r="L294" i="1"/>
  <c r="L295" i="1"/>
  <c r="Q295" i="1" s="1"/>
  <c r="L296" i="1"/>
  <c r="L297" i="1"/>
  <c r="L298" i="1"/>
  <c r="Q298" i="1" s="1"/>
  <c r="L299" i="1"/>
  <c r="L300" i="1"/>
  <c r="L301" i="1"/>
  <c r="Q144" i="1" l="1"/>
  <c r="Q136" i="1"/>
  <c r="Q128" i="1"/>
  <c r="Q120" i="1"/>
  <c r="Q112" i="1"/>
  <c r="Q104" i="1"/>
  <c r="Q96" i="1"/>
  <c r="Q88" i="1"/>
  <c r="Q80" i="1"/>
  <c r="Q72" i="1"/>
  <c r="Q64" i="1"/>
  <c r="Q56" i="1"/>
  <c r="Q48" i="1"/>
  <c r="Q40" i="1"/>
  <c r="Q32" i="1"/>
  <c r="Q294" i="1"/>
  <c r="Q286" i="1"/>
  <c r="Q278" i="1"/>
  <c r="Q270" i="1"/>
  <c r="Q262" i="1"/>
  <c r="Q254" i="1"/>
  <c r="Q246" i="1"/>
  <c r="Q238" i="1"/>
  <c r="Q230" i="1"/>
  <c r="Q222" i="1"/>
  <c r="Q214" i="1"/>
  <c r="Q206" i="1"/>
  <c r="Q198" i="1"/>
  <c r="Q190" i="1"/>
  <c r="Q182" i="1"/>
  <c r="Q174" i="1"/>
  <c r="Q166" i="1"/>
  <c r="Q158" i="1"/>
  <c r="Q150" i="1"/>
  <c r="Q142" i="1"/>
  <c r="Q134" i="1"/>
  <c r="Q126" i="1"/>
  <c r="Q118" i="1"/>
  <c r="Q110" i="1"/>
  <c r="Q102" i="1"/>
  <c r="Q94" i="1"/>
  <c r="Q86" i="1"/>
  <c r="Q78" i="1"/>
  <c r="Q70" i="1"/>
  <c r="Q62" i="1"/>
  <c r="Q54" i="1"/>
  <c r="Q46" i="1"/>
  <c r="Q38" i="1"/>
  <c r="Q30" i="1"/>
  <c r="Q22" i="1"/>
  <c r="Q14" i="1"/>
  <c r="Q6" i="1"/>
  <c r="Q285" i="1"/>
  <c r="Q261" i="1"/>
  <c r="Q237" i="1"/>
  <c r="Q213" i="1"/>
  <c r="Q189" i="1"/>
  <c r="Q149" i="1"/>
  <c r="Q125" i="1"/>
  <c r="Q101" i="1"/>
  <c r="Q85" i="1"/>
  <c r="Q61" i="1"/>
  <c r="Q37" i="1"/>
  <c r="Q21" i="1"/>
  <c r="Q105" i="1"/>
  <c r="Q73" i="1"/>
  <c r="Q41" i="1"/>
  <c r="B10" i="3"/>
  <c r="Q269" i="1"/>
  <c r="Q253" i="1"/>
  <c r="Q229" i="1"/>
  <c r="Q205" i="1"/>
  <c r="Q181" i="1"/>
  <c r="Q165" i="1"/>
  <c r="Q141" i="1"/>
  <c r="Q117" i="1"/>
  <c r="Q93" i="1"/>
  <c r="Q69" i="1"/>
  <c r="Q45" i="1"/>
  <c r="Q13" i="1"/>
  <c r="Q121" i="1"/>
  <c r="Q97" i="1"/>
  <c r="Q81" i="1"/>
  <c r="Q57" i="1"/>
  <c r="Q299" i="1"/>
  <c r="Q291" i="1"/>
  <c r="Q283" i="1"/>
  <c r="Q275" i="1"/>
  <c r="Q267" i="1"/>
  <c r="Q259" i="1"/>
  <c r="Q251" i="1"/>
  <c r="Q243" i="1"/>
  <c r="Q235" i="1"/>
  <c r="Q227" i="1"/>
  <c r="Q219" i="1"/>
  <c r="Q211" i="1"/>
  <c r="Q203" i="1"/>
  <c r="Q195" i="1"/>
  <c r="Q187" i="1"/>
  <c r="Q179" i="1"/>
  <c r="Q171" i="1"/>
  <c r="Q163" i="1"/>
  <c r="Q155" i="1"/>
  <c r="Q147" i="1"/>
  <c r="Q139" i="1"/>
  <c r="Q131" i="1"/>
  <c r="Q123" i="1"/>
  <c r="Q115" i="1"/>
  <c r="Q107" i="1"/>
  <c r="Q99" i="1"/>
  <c r="Q91" i="1"/>
  <c r="Q83" i="1"/>
  <c r="Q75" i="1"/>
  <c r="Q67" i="1"/>
  <c r="Q59" i="1"/>
  <c r="Q51" i="1"/>
  <c r="Q43" i="1"/>
  <c r="Q35" i="1"/>
  <c r="Q27" i="1"/>
  <c r="Q19" i="1"/>
  <c r="Q11" i="1"/>
  <c r="Q3" i="1"/>
  <c r="Q293" i="1"/>
  <c r="Q277" i="1"/>
  <c r="Q245" i="1"/>
  <c r="Q221" i="1"/>
  <c r="Q197" i="1"/>
  <c r="Q173" i="1"/>
  <c r="Q157" i="1"/>
  <c r="Q133" i="1"/>
  <c r="Q109" i="1"/>
  <c r="Q77" i="1"/>
  <c r="Q53" i="1"/>
  <c r="Q29" i="1"/>
  <c r="Q5" i="1"/>
  <c r="Q113" i="1"/>
  <c r="Q89" i="1"/>
  <c r="Q65" i="1"/>
  <c r="Q49" i="1"/>
  <c r="Q2" i="1"/>
  <c r="B8" i="3"/>
  <c r="Q301" i="1"/>
  <c r="Q297" i="1"/>
  <c r="Q289" i="1"/>
  <c r="Q281" i="1"/>
  <c r="Q273" i="1"/>
  <c r="Q265" i="1"/>
  <c r="Q257" i="1"/>
  <c r="Q249" i="1"/>
  <c r="Q241" i="1"/>
  <c r="Q233" i="1"/>
  <c r="Q225" i="1"/>
  <c r="Q217" i="1"/>
  <c r="Q209" i="1"/>
  <c r="Q201" i="1"/>
  <c r="Q193" i="1"/>
  <c r="Q185" i="1"/>
  <c r="Q177" i="1"/>
  <c r="Q169" i="1"/>
  <c r="Q161" i="1"/>
  <c r="Q153" i="1"/>
  <c r="Q145" i="1"/>
  <c r="Q137" i="1"/>
  <c r="Q129" i="1"/>
  <c r="Q132" i="1"/>
  <c r="Q300" i="1"/>
  <c r="Q296" i="1"/>
  <c r="Q288" i="1"/>
  <c r="Q280" i="1"/>
  <c r="Q272" i="1"/>
  <c r="Q264" i="1"/>
  <c r="Q256" i="1"/>
  <c r="Q248" i="1"/>
  <c r="Q240" i="1"/>
  <c r="Q232" i="1"/>
  <c r="Q224" i="1"/>
  <c r="Q216" i="1"/>
  <c r="Q208" i="1"/>
  <c r="Q200" i="1"/>
  <c r="Q192" i="1"/>
  <c r="Q184" i="1"/>
  <c r="Q176" i="1"/>
  <c r="Q168" i="1"/>
  <c r="Q160" i="1"/>
  <c r="Q152" i="1"/>
  <c r="A7" i="2" l="1" a="1"/>
  <c r="A7" i="2" s="1"/>
  <c r="B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<sst xmlns="http://schemas.openxmlformats.org/spreadsheetml/2006/main" count="2386" uniqueCount="669">
  <si>
    <t>Record ID</t>
  </si>
  <si>
    <t>Invoice Number</t>
  </si>
  <si>
    <t>Vendor ID</t>
  </si>
  <si>
    <t>Vendor</t>
  </si>
  <si>
    <t>Invoice Date</t>
  </si>
  <si>
    <t>Amount</t>
  </si>
  <si>
    <t>Approved</t>
  </si>
  <si>
    <t>Approver</t>
  </si>
  <si>
    <t>Purchase Order</t>
  </si>
  <si>
    <t>Department</t>
  </si>
  <si>
    <t>Payment Terms</t>
  </si>
  <si>
    <t>High-Dollar Unapproved</t>
  </si>
  <si>
    <t>Missing PO</t>
  </si>
  <si>
    <t>Duplicate Invoice</t>
  </si>
  <si>
    <t>Missing Vendor ID</t>
  </si>
  <si>
    <t>Weekend Posting</t>
  </si>
  <si>
    <t>Exception Status</t>
  </si>
  <si>
    <t>INV-100001</t>
  </si>
  <si>
    <t>V1011</t>
  </si>
  <si>
    <t>Keystone Security</t>
  </si>
  <si>
    <t>Yes</t>
  </si>
  <si>
    <t>A. Brooks</t>
  </si>
  <si>
    <t>PO-2026-1001</t>
  </si>
  <si>
    <t>Operations</t>
  </si>
  <si>
    <t>Net 15</t>
  </si>
  <si>
    <t>INV-100002</t>
  </si>
  <si>
    <t>V1006</t>
  </si>
  <si>
    <t>Franklin Facility Services</t>
  </si>
  <si>
    <t>No</t>
  </si>
  <si>
    <t>PO-2026-1002</t>
  </si>
  <si>
    <t>Sales</t>
  </si>
  <si>
    <t>INV-100003</t>
  </si>
  <si>
    <t>V1013</t>
  </si>
  <si>
    <t>Metro Courier Services</t>
  </si>
  <si>
    <t>E. Carter</t>
  </si>
  <si>
    <t>PO-2026-1003</t>
  </si>
  <si>
    <t>Information Technology</t>
  </si>
  <si>
    <t>Net 30</t>
  </si>
  <si>
    <t>INV-100004</t>
  </si>
  <si>
    <t>V1005</t>
  </si>
  <si>
    <t>Evergreen Consulting</t>
  </si>
  <si>
    <t>J. Ramirez</t>
  </si>
  <si>
    <t>PO-2026-1004</t>
  </si>
  <si>
    <t>Net 45</t>
  </si>
  <si>
    <t>INV-100005</t>
  </si>
  <si>
    <t>V1014</t>
  </si>
  <si>
    <t>Nashville Paper Company</t>
  </si>
  <si>
    <t>S. Walker</t>
  </si>
  <si>
    <t>Facilities</t>
  </si>
  <si>
    <t>INV-100006</t>
  </si>
  <si>
    <t>PO-2026-1006</t>
  </si>
  <si>
    <t>Purchasing</t>
  </si>
  <si>
    <t>INV-100007</t>
  </si>
  <si>
    <t>V1018</t>
  </si>
  <si>
    <t>River City Couriers</t>
  </si>
  <si>
    <t>PO-2026-1007</t>
  </si>
  <si>
    <t>Human Resources</t>
  </si>
  <si>
    <t>Due on receipt</t>
  </si>
  <si>
    <t>INV-100008</t>
  </si>
  <si>
    <t>V1010</t>
  </si>
  <si>
    <t>Jefferson Office Interiors</t>
  </si>
  <si>
    <t>PO-2026-1008</t>
  </si>
  <si>
    <t>Marketing</t>
  </si>
  <si>
    <t>INV-100009</t>
  </si>
  <si>
    <t>Pioneer Packaging</t>
  </si>
  <si>
    <t>PO-2026-1009</t>
  </si>
  <si>
    <t>INV-100010</t>
  </si>
  <si>
    <t>V1019</t>
  </si>
  <si>
    <t>Summit Professional Services</t>
  </si>
  <si>
    <t>PO-2026-1010</t>
  </si>
  <si>
    <t>INV-100011</t>
  </si>
  <si>
    <t>V1008</t>
  </si>
  <si>
    <t>Highland Medical Supply</t>
  </si>
  <si>
    <t>M. Thompson</t>
  </si>
  <si>
    <t>PO-2026-1011</t>
  </si>
  <si>
    <t>INV-100012</t>
  </si>
  <si>
    <t>V1015</t>
  </si>
  <si>
    <t>Oak Street Maintenance</t>
  </si>
  <si>
    <t>PO-2026-1012</t>
  </si>
  <si>
    <t>Accounting</t>
  </si>
  <si>
    <t>INV-100013</t>
  </si>
  <si>
    <t>PO-2026-1013</t>
  </si>
  <si>
    <t>INV-100014</t>
  </si>
  <si>
    <t>PO-2026-1014</t>
  </si>
  <si>
    <t>INV-100015</t>
  </si>
  <si>
    <t>PO-2026-1015</t>
  </si>
  <si>
    <t>INV-100016</t>
  </si>
  <si>
    <t>V1001</t>
  </si>
  <si>
    <t>Acme Office Supply</t>
  </si>
  <si>
    <t>PO-2026-1016</t>
  </si>
  <si>
    <t>INV-100017</t>
  </si>
  <si>
    <t>PO-2026-1017</t>
  </si>
  <si>
    <t>INV-100018</t>
  </si>
  <si>
    <t>INV-100019</t>
  </si>
  <si>
    <t>PO-2026-1019</t>
  </si>
  <si>
    <t>INV-100020</t>
  </si>
  <si>
    <t>V1017</t>
  </si>
  <si>
    <t>Quality Data Systems</t>
  </si>
  <si>
    <t>PO-2026-1020</t>
  </si>
  <si>
    <t>INV-100021</t>
  </si>
  <si>
    <t>PO-2026-1021</t>
  </si>
  <si>
    <t>INV-100022</t>
  </si>
  <si>
    <t>V1007</t>
  </si>
  <si>
    <t>Gateway Business Products</t>
  </si>
  <si>
    <t>PO-2026-1022</t>
  </si>
  <si>
    <t>INV-100023</t>
  </si>
  <si>
    <t>PO-2026-1023</t>
  </si>
  <si>
    <t>INV-100024</t>
  </si>
  <si>
    <t>PO-2026-1024</t>
  </si>
  <si>
    <t>INV-100025</t>
  </si>
  <si>
    <t>V1004</t>
  </si>
  <si>
    <t>Delta Industrial</t>
  </si>
  <si>
    <t>PO-2026-1025</t>
  </si>
  <si>
    <t>INV-100026</t>
  </si>
  <si>
    <t>V1012</t>
  </si>
  <si>
    <t>Lakeside Communications</t>
  </si>
  <si>
    <t>PO-2026-1026</t>
  </si>
  <si>
    <t>INV-100027</t>
  </si>
  <si>
    <t>PO-2026-1027</t>
  </si>
  <si>
    <t>INV-100028</t>
  </si>
  <si>
    <t>PO-2026-1028</t>
  </si>
  <si>
    <t>INV-100029</t>
  </si>
  <si>
    <t>V1009</t>
  </si>
  <si>
    <t>Ironwood Equipment</t>
  </si>
  <si>
    <t>PO-2026-1029</t>
  </si>
  <si>
    <t>INV-100030</t>
  </si>
  <si>
    <t>PO-2026-1030</t>
  </si>
  <si>
    <t>INV-100031</t>
  </si>
  <si>
    <t>PO-2026-1031</t>
  </si>
  <si>
    <t>V1003</t>
  </si>
  <si>
    <t>Central Printing Services</t>
  </si>
  <si>
    <t>PO-2026-1032</t>
  </si>
  <si>
    <t>INV-100033</t>
  </si>
  <si>
    <t>PO-2026-1033</t>
  </si>
  <si>
    <t>INV-100034</t>
  </si>
  <si>
    <t>PO-2026-1034</t>
  </si>
  <si>
    <t>INV-100035</t>
  </si>
  <si>
    <t>PO-2026-1035</t>
  </si>
  <si>
    <t>INV-100036</t>
  </si>
  <si>
    <t>PO-2026-1036</t>
  </si>
  <si>
    <t>INV-100037</t>
  </si>
  <si>
    <t>INV-100038</t>
  </si>
  <si>
    <t>PO-2026-1038</t>
  </si>
  <si>
    <t>INV-100039</t>
  </si>
  <si>
    <t>PO-2026-1039</t>
  </si>
  <si>
    <t>INV-100040</t>
  </si>
  <si>
    <t>PO-2026-1040</t>
  </si>
  <si>
    <t>INV-100041</t>
  </si>
  <si>
    <t>PO-2026-1041</t>
  </si>
  <si>
    <t>INV-100042</t>
  </si>
  <si>
    <t>PO-2026-1042</t>
  </si>
  <si>
    <t>INV-100043</t>
  </si>
  <si>
    <t>V1016</t>
  </si>
  <si>
    <t>PO-2026-1043</t>
  </si>
  <si>
    <t>INV-100044</t>
  </si>
  <si>
    <t>PO-2026-1044</t>
  </si>
  <si>
    <t>INV-100045</t>
  </si>
  <si>
    <t>PO-2026-1045</t>
  </si>
  <si>
    <t>INV-100046</t>
  </si>
  <si>
    <t>PO-2026-1046</t>
  </si>
  <si>
    <t>INV-100047</t>
  </si>
  <si>
    <t>V1020</t>
  </si>
  <si>
    <t>Volunteer State Telecom</t>
  </si>
  <si>
    <t>PO-2026-1047</t>
  </si>
  <si>
    <t>INV-100048</t>
  </si>
  <si>
    <t>PO-2026-1048</t>
  </si>
  <si>
    <t>INV-100049</t>
  </si>
  <si>
    <t>PO-2026-1049</t>
  </si>
  <si>
    <t>INV-100050</t>
  </si>
  <si>
    <t>PO-2026-1050</t>
  </si>
  <si>
    <t>INV-100051</t>
  </si>
  <si>
    <t>PO-2026-1051</t>
  </si>
  <si>
    <t>INV-100052</t>
  </si>
  <si>
    <t>PO-2026-1052</t>
  </si>
  <si>
    <t>INV-100053</t>
  </si>
  <si>
    <t>PO-2026-1053</t>
  </si>
  <si>
    <t>INV-100054</t>
  </si>
  <si>
    <t>V1002</t>
  </si>
  <si>
    <t>Blue Ridge Technology</t>
  </si>
  <si>
    <t>PO-2026-1054</t>
  </si>
  <si>
    <t>INV-100055</t>
  </si>
  <si>
    <t>PO-2026-1055</t>
  </si>
  <si>
    <t>INV-100056</t>
  </si>
  <si>
    <t>PO-2026-1056</t>
  </si>
  <si>
    <t>INV-100057</t>
  </si>
  <si>
    <t>PO-2026-1057</t>
  </si>
  <si>
    <t>INV-100058</t>
  </si>
  <si>
    <t>PO-2026-1058</t>
  </si>
  <si>
    <t>INV-100059</t>
  </si>
  <si>
    <t>PO-2026-1059</t>
  </si>
  <si>
    <t>INV-100060</t>
  </si>
  <si>
    <t>PO-2026-1060</t>
  </si>
  <si>
    <t>INV-100061</t>
  </si>
  <si>
    <t>PO-2026-1061</t>
  </si>
  <si>
    <t>INV-100062</t>
  </si>
  <si>
    <t>PO-2026-1062</t>
  </si>
  <si>
    <t>INV-100063</t>
  </si>
  <si>
    <t>PO-2026-1063</t>
  </si>
  <si>
    <t>INV-100064</t>
  </si>
  <si>
    <t>PO-2026-1064</t>
  </si>
  <si>
    <t>INV-100065</t>
  </si>
  <si>
    <t>PO-2026-1065</t>
  </si>
  <si>
    <t>INV-100066</t>
  </si>
  <si>
    <t>INV-100067</t>
  </si>
  <si>
    <t>PO-2026-1067</t>
  </si>
  <si>
    <t>INV-100068</t>
  </si>
  <si>
    <t>PO-2026-1068</t>
  </si>
  <si>
    <t>INV-100069</t>
  </si>
  <si>
    <t>PO-2026-1069</t>
  </si>
  <si>
    <t>INV-100070</t>
  </si>
  <si>
    <t>PO-2026-1070</t>
  </si>
  <si>
    <t>INV-100071</t>
  </si>
  <si>
    <t>PO-2026-1071</t>
  </si>
  <si>
    <t>INV-100072</t>
  </si>
  <si>
    <t>PO-2026-1072</t>
  </si>
  <si>
    <t>INV-100073</t>
  </si>
  <si>
    <t>PO-2026-1073</t>
  </si>
  <si>
    <t>INV-100074</t>
  </si>
  <si>
    <t>PO-2026-1074</t>
  </si>
  <si>
    <t>INV-100075</t>
  </si>
  <si>
    <t>PO-2026-1075</t>
  </si>
  <si>
    <t>INV-100076</t>
  </si>
  <si>
    <t>PO-2026-1076</t>
  </si>
  <si>
    <t>INV-100077</t>
  </si>
  <si>
    <t>PO-2026-1077</t>
  </si>
  <si>
    <t>INV-100078</t>
  </si>
  <si>
    <t>INV-100079</t>
  </si>
  <si>
    <t>PO-2026-1079</t>
  </si>
  <si>
    <t>INV-100080</t>
  </si>
  <si>
    <t>PO-2026-1080</t>
  </si>
  <si>
    <t>INV-100081</t>
  </si>
  <si>
    <t>PO-2026-1081</t>
  </si>
  <si>
    <t>INV-100082</t>
  </si>
  <si>
    <t>PO-2026-1082</t>
  </si>
  <si>
    <t>INV-100083</t>
  </si>
  <si>
    <t>PO-2026-1083</t>
  </si>
  <si>
    <t>PO-2026-1084</t>
  </si>
  <si>
    <t>INV-100085</t>
  </si>
  <si>
    <t>PO-2026-1085</t>
  </si>
  <si>
    <t>INV-100086</t>
  </si>
  <si>
    <t>PO-2026-1086</t>
  </si>
  <si>
    <t>INV-100087</t>
  </si>
  <si>
    <t>PO-2026-1087</t>
  </si>
  <si>
    <t>INV-100088</t>
  </si>
  <si>
    <t>PO-2026-1088</t>
  </si>
  <si>
    <t>INV-100089</t>
  </si>
  <si>
    <t>PO-2026-1089</t>
  </si>
  <si>
    <t>INV-100090</t>
  </si>
  <si>
    <t>PO-2026-1090</t>
  </si>
  <si>
    <t>INV-100091</t>
  </si>
  <si>
    <t>PO-2026-1091</t>
  </si>
  <si>
    <t>INV-100092</t>
  </si>
  <si>
    <t>PO-2026-1092</t>
  </si>
  <si>
    <t>INV-100093</t>
  </si>
  <si>
    <t>PO-2026-1093</t>
  </si>
  <si>
    <t>INV-100094</t>
  </si>
  <si>
    <t>PO-2026-1094</t>
  </si>
  <si>
    <t>INV-100095</t>
  </si>
  <si>
    <t>PO-2026-1095</t>
  </si>
  <si>
    <t>INV-100096</t>
  </si>
  <si>
    <t>PO-2026-1096</t>
  </si>
  <si>
    <t>INV-100097</t>
  </si>
  <si>
    <t>PO-2026-1097</t>
  </si>
  <si>
    <t>INV-100098</t>
  </si>
  <si>
    <t>PO-2026-1098</t>
  </si>
  <si>
    <t>INV-100099</t>
  </si>
  <si>
    <t>PO-2026-1099</t>
  </si>
  <si>
    <t>INV-100100</t>
  </si>
  <si>
    <t>PO-2026-1100</t>
  </si>
  <si>
    <t>INV-100101</t>
  </si>
  <si>
    <t>INV-100102</t>
  </si>
  <si>
    <t>PO-2026-1102</t>
  </si>
  <si>
    <t>INV-100103</t>
  </si>
  <si>
    <t>PO-2026-1103</t>
  </si>
  <si>
    <t>INV-100104</t>
  </si>
  <si>
    <t>PO-2026-1104</t>
  </si>
  <si>
    <t>INV-100105</t>
  </si>
  <si>
    <t>PO-2026-1105</t>
  </si>
  <si>
    <t>INV-100106</t>
  </si>
  <si>
    <t>PO-2026-1106</t>
  </si>
  <si>
    <t>INV-100107</t>
  </si>
  <si>
    <t>PO-2026-1107</t>
  </si>
  <si>
    <t>INV-100108</t>
  </si>
  <si>
    <t>PO-2026-1108</t>
  </si>
  <si>
    <t>INV-100109</t>
  </si>
  <si>
    <t>PO-2026-1109</t>
  </si>
  <si>
    <t>INV-100110</t>
  </si>
  <si>
    <t>PO-2026-1110</t>
  </si>
  <si>
    <t>INV-100111</t>
  </si>
  <si>
    <t>PO-2026-1111</t>
  </si>
  <si>
    <t>INV-100112</t>
  </si>
  <si>
    <t>PO-2026-1112</t>
  </si>
  <si>
    <t>INV-100113</t>
  </si>
  <si>
    <t>PO-2026-1113</t>
  </si>
  <si>
    <t>INV-100114</t>
  </si>
  <si>
    <t>PO-2026-1114</t>
  </si>
  <si>
    <t>INV-100115</t>
  </si>
  <si>
    <t>PO-2026-1115</t>
  </si>
  <si>
    <t>INV-100116</t>
  </si>
  <si>
    <t>PO-2026-1116</t>
  </si>
  <si>
    <t>INV-100117</t>
  </si>
  <si>
    <t>PO-2026-1117</t>
  </si>
  <si>
    <t>INV-100118</t>
  </si>
  <si>
    <t>PO-2026-1118</t>
  </si>
  <si>
    <t>INV-100119</t>
  </si>
  <si>
    <t>PO-2026-1119</t>
  </si>
  <si>
    <t>INV-100120</t>
  </si>
  <si>
    <t>PO-2026-1120</t>
  </si>
  <si>
    <t>INV-100121</t>
  </si>
  <si>
    <t>PO-2026-1121</t>
  </si>
  <si>
    <t>INV-100122</t>
  </si>
  <si>
    <t>PO-2026-1122</t>
  </si>
  <si>
    <t>INV-100123</t>
  </si>
  <si>
    <t>PO-2026-1123</t>
  </si>
  <si>
    <t>INV-100124</t>
  </si>
  <si>
    <t>PO-2026-1124</t>
  </si>
  <si>
    <t>INV-100125</t>
  </si>
  <si>
    <t>PO-2026-1125</t>
  </si>
  <si>
    <t>INV-100126</t>
  </si>
  <si>
    <t>PO-2026-1126</t>
  </si>
  <si>
    <t>INV-100127</t>
  </si>
  <si>
    <t>PO-2026-1127</t>
  </si>
  <si>
    <t>INV-100128</t>
  </si>
  <si>
    <t>PO-2026-1128</t>
  </si>
  <si>
    <t>INV-100129</t>
  </si>
  <si>
    <t>INV-100130</t>
  </si>
  <si>
    <t>PO-2026-1130</t>
  </si>
  <si>
    <t>INV-100131</t>
  </si>
  <si>
    <t>PO-2026-1131</t>
  </si>
  <si>
    <t>INV-100132</t>
  </si>
  <si>
    <t>PO-2026-1132</t>
  </si>
  <si>
    <t>INV-100133</t>
  </si>
  <si>
    <t>PO-2026-1133</t>
  </si>
  <si>
    <t>INV-100134</t>
  </si>
  <si>
    <t>PO-2026-1134</t>
  </si>
  <si>
    <t>INV-100135</t>
  </si>
  <si>
    <t>PO-2026-1135</t>
  </si>
  <si>
    <t>INV-100136</t>
  </si>
  <si>
    <t>PO-2026-1136</t>
  </si>
  <si>
    <t>INV-100137</t>
  </si>
  <si>
    <t>PO-2026-1137</t>
  </si>
  <si>
    <t>INV-100138</t>
  </si>
  <si>
    <t>PO-2026-1138</t>
  </si>
  <si>
    <t>INV-100139</t>
  </si>
  <si>
    <t>PO-2026-1139</t>
  </si>
  <si>
    <t>INV-100140</t>
  </si>
  <si>
    <t>PO-2026-1140</t>
  </si>
  <si>
    <t>INV-100141</t>
  </si>
  <si>
    <t>PO-2026-1141</t>
  </si>
  <si>
    <t>INV-100142</t>
  </si>
  <si>
    <t>PO-2026-1142</t>
  </si>
  <si>
    <t>INV-100143</t>
  </si>
  <si>
    <t>PO-2026-1143</t>
  </si>
  <si>
    <t>INV-100144</t>
  </si>
  <si>
    <t>PO-2026-1144</t>
  </si>
  <si>
    <t>INV-100145</t>
  </si>
  <si>
    <t>PO-2026-1145</t>
  </si>
  <si>
    <t>PO-2026-1146</t>
  </si>
  <si>
    <t>INV-100147</t>
  </si>
  <si>
    <t>PO-2026-1147</t>
  </si>
  <si>
    <t>INV-100148</t>
  </si>
  <si>
    <t>PO-2026-1148</t>
  </si>
  <si>
    <t>INV-100149</t>
  </si>
  <si>
    <t>PO-2026-1149</t>
  </si>
  <si>
    <t>INV-100150</t>
  </si>
  <si>
    <t>PO-2026-1150</t>
  </si>
  <si>
    <t>INV-100151</t>
  </si>
  <si>
    <t>PO-2026-1151</t>
  </si>
  <si>
    <t>INV-100152</t>
  </si>
  <si>
    <t>PO-2026-1152</t>
  </si>
  <si>
    <t>INV-100153</t>
  </si>
  <si>
    <t>PO-2026-1153</t>
  </si>
  <si>
    <t>INV-100154</t>
  </si>
  <si>
    <t>PO-2026-1154</t>
  </si>
  <si>
    <t>INV-100155</t>
  </si>
  <si>
    <t>INV-100156</t>
  </si>
  <si>
    <t>PO-2026-1156</t>
  </si>
  <si>
    <t>INV-100157</t>
  </si>
  <si>
    <t>PO-2026-1157</t>
  </si>
  <si>
    <t>INV-100158</t>
  </si>
  <si>
    <t>PO-2026-1158</t>
  </si>
  <si>
    <t>INV-100159</t>
  </si>
  <si>
    <t>PO-2026-1159</t>
  </si>
  <si>
    <t>INV-100160</t>
  </si>
  <si>
    <t>PO-2026-1160</t>
  </si>
  <si>
    <t>INV-100161</t>
  </si>
  <si>
    <t>PO-2026-1161</t>
  </si>
  <si>
    <t>INV-100162</t>
  </si>
  <si>
    <t>PO-2026-1162</t>
  </si>
  <si>
    <t>INV-100163</t>
  </si>
  <si>
    <t>PO-2026-1163</t>
  </si>
  <si>
    <t>INV-100164</t>
  </si>
  <si>
    <t>PO-2026-1164</t>
  </si>
  <si>
    <t>INV-100165</t>
  </si>
  <si>
    <t>PO-2026-1165</t>
  </si>
  <si>
    <t>INV-100166</t>
  </si>
  <si>
    <t>PO-2026-1166</t>
  </si>
  <si>
    <t>INV-100167</t>
  </si>
  <si>
    <t>PO-2026-1167</t>
  </si>
  <si>
    <t>INV-100168</t>
  </si>
  <si>
    <t>PO-2026-1168</t>
  </si>
  <si>
    <t>INV-100169</t>
  </si>
  <si>
    <t>PO-2026-1169</t>
  </si>
  <si>
    <t>INV-100170</t>
  </si>
  <si>
    <t>PO-2026-1170</t>
  </si>
  <si>
    <t>INV-100171</t>
  </si>
  <si>
    <t>PO-2026-1171</t>
  </si>
  <si>
    <t>INV-100172</t>
  </si>
  <si>
    <t>PO-2026-1172</t>
  </si>
  <si>
    <t>INV-100173</t>
  </si>
  <si>
    <t>PO-2026-1173</t>
  </si>
  <si>
    <t>INV-100174</t>
  </si>
  <si>
    <t>PO-2026-1174</t>
  </si>
  <si>
    <t>INV-100175</t>
  </si>
  <si>
    <t>PO-2026-1175</t>
  </si>
  <si>
    <t>INV-100176</t>
  </si>
  <si>
    <t>PO-2026-1176</t>
  </si>
  <si>
    <t>INV-100177</t>
  </si>
  <si>
    <t>PO-2026-1177</t>
  </si>
  <si>
    <t>INV-100178</t>
  </si>
  <si>
    <t>PO-2026-1178</t>
  </si>
  <si>
    <t>INV-100179</t>
  </si>
  <si>
    <t>PO-2026-1179</t>
  </si>
  <si>
    <t>INV-100180</t>
  </si>
  <si>
    <t>PO-2026-1180</t>
  </si>
  <si>
    <t>INV-100181</t>
  </si>
  <si>
    <t>PO-2026-1181</t>
  </si>
  <si>
    <t>INV-100182</t>
  </si>
  <si>
    <t>PO-2026-1182</t>
  </si>
  <si>
    <t>INV-100183</t>
  </si>
  <si>
    <t>PO-2026-1183</t>
  </si>
  <si>
    <t>INV-100184</t>
  </si>
  <si>
    <t>INV-100185</t>
  </si>
  <si>
    <t>PO-2026-1185</t>
  </si>
  <si>
    <t>INV-100186</t>
  </si>
  <si>
    <t>PO-2026-1186</t>
  </si>
  <si>
    <t>INV-100187</t>
  </si>
  <si>
    <t>PO-2026-1187</t>
  </si>
  <si>
    <t>INV-100188</t>
  </si>
  <si>
    <t>PO-2026-1188</t>
  </si>
  <si>
    <t>INV-100189</t>
  </si>
  <si>
    <t>PO-2026-1189</t>
  </si>
  <si>
    <t>INV-100190</t>
  </si>
  <si>
    <t>PO-2026-1190</t>
  </si>
  <si>
    <t>INV-100191</t>
  </si>
  <si>
    <t>PO-2026-1191</t>
  </si>
  <si>
    <t>INV-100192</t>
  </si>
  <si>
    <t>PO-2026-1192</t>
  </si>
  <si>
    <t>INV-100193</t>
  </si>
  <si>
    <t>PO-2026-1193</t>
  </si>
  <si>
    <t>INV-100194</t>
  </si>
  <si>
    <t>PO-2026-1194</t>
  </si>
  <si>
    <t>INV-100195</t>
  </si>
  <si>
    <t>PO-2026-1195</t>
  </si>
  <si>
    <t>INV-100196</t>
  </si>
  <si>
    <t>PO-2026-1196</t>
  </si>
  <si>
    <t>INV-100197</t>
  </si>
  <si>
    <t>PO-2026-1197</t>
  </si>
  <si>
    <t>INV-100198</t>
  </si>
  <si>
    <t>PO-2026-1198</t>
  </si>
  <si>
    <t>INV-100199</t>
  </si>
  <si>
    <t>PO-2026-1199</t>
  </si>
  <si>
    <t>INV-100200</t>
  </si>
  <si>
    <t>PO-2026-1200</t>
  </si>
  <si>
    <t>INV-100201</t>
  </si>
  <si>
    <t>PO-2026-1201</t>
  </si>
  <si>
    <t>INV-100202</t>
  </si>
  <si>
    <t>PO-2026-1202</t>
  </si>
  <si>
    <t>INV-100203</t>
  </si>
  <si>
    <t>INV-100204</t>
  </si>
  <si>
    <t>PO-2026-1204</t>
  </si>
  <si>
    <t>INV-100205</t>
  </si>
  <si>
    <t>PO-2026-1205</t>
  </si>
  <si>
    <t>INV-100206</t>
  </si>
  <si>
    <t>PO-2026-1206</t>
  </si>
  <si>
    <t>INV-100207</t>
  </si>
  <si>
    <t>PO-2026-1207</t>
  </si>
  <si>
    <t>INV-100208</t>
  </si>
  <si>
    <t>PO-2026-1208</t>
  </si>
  <si>
    <t>INV-100209</t>
  </si>
  <si>
    <t>PO-2026-1209</t>
  </si>
  <si>
    <t>INV-100210</t>
  </si>
  <si>
    <t>PO-2026-1210</t>
  </si>
  <si>
    <t>PO-2026-1211</t>
  </si>
  <si>
    <t>INV-100212</t>
  </si>
  <si>
    <t>PO-2026-1212</t>
  </si>
  <si>
    <t>INV-100213</t>
  </si>
  <si>
    <t>PO-2026-1213</t>
  </si>
  <si>
    <t>INV-100214</t>
  </si>
  <si>
    <t>PO-2026-1214</t>
  </si>
  <si>
    <t>INV-100215</t>
  </si>
  <si>
    <t>PO-2026-1215</t>
  </si>
  <si>
    <t>INV-100216</t>
  </si>
  <si>
    <t>PO-2026-1216</t>
  </si>
  <si>
    <t>INV-100217</t>
  </si>
  <si>
    <t>PO-2026-1217</t>
  </si>
  <si>
    <t>INV-100218</t>
  </si>
  <si>
    <t>PO-2026-1218</t>
  </si>
  <si>
    <t>INV-100219</t>
  </si>
  <si>
    <t>PO-2026-1219</t>
  </si>
  <si>
    <t>INV-100220</t>
  </si>
  <si>
    <t>PO-2026-1220</t>
  </si>
  <si>
    <t>INV-100221</t>
  </si>
  <si>
    <t>INV-100222</t>
  </si>
  <si>
    <t>PO-2026-1222</t>
  </si>
  <si>
    <t>INV-100223</t>
  </si>
  <si>
    <t>PO-2026-1223</t>
  </si>
  <si>
    <t>INV-100224</t>
  </si>
  <si>
    <t>PO-2026-1224</t>
  </si>
  <si>
    <t>INV-100225</t>
  </si>
  <si>
    <t>PO-2026-1225</t>
  </si>
  <si>
    <t>INV-100226</t>
  </si>
  <si>
    <t>PO-2026-1226</t>
  </si>
  <si>
    <t>INV-100227</t>
  </si>
  <si>
    <t>PO-2026-1227</t>
  </si>
  <si>
    <t>INV-100228</t>
  </si>
  <si>
    <t>PO-2026-1228</t>
  </si>
  <si>
    <t>INV-100229</t>
  </si>
  <si>
    <t>PO-2026-1229</t>
  </si>
  <si>
    <t>INV-100230</t>
  </si>
  <si>
    <t>PO-2026-1230</t>
  </si>
  <si>
    <t>INV-100231</t>
  </si>
  <si>
    <t>PO-2026-1231</t>
  </si>
  <si>
    <t>INV-100232</t>
  </si>
  <si>
    <t>PO-2026-1232</t>
  </si>
  <si>
    <t>INV-100233</t>
  </si>
  <si>
    <t>PO-2026-1233</t>
  </si>
  <si>
    <t>INV-100234</t>
  </si>
  <si>
    <t>PO-2026-1234</t>
  </si>
  <si>
    <t>INV-100235</t>
  </si>
  <si>
    <t>PO-2026-1235</t>
  </si>
  <si>
    <t>INV-100236</t>
  </si>
  <si>
    <t>PO-2026-1236</t>
  </si>
  <si>
    <t>INV-100237</t>
  </si>
  <si>
    <t>PO-2026-1237</t>
  </si>
  <si>
    <t>INV-100238</t>
  </si>
  <si>
    <t>PO-2026-1238</t>
  </si>
  <si>
    <t>INV-100239</t>
  </si>
  <si>
    <t>PO-2026-1239</t>
  </si>
  <si>
    <t>INV-100240</t>
  </si>
  <si>
    <t>PO-2026-1240</t>
  </si>
  <si>
    <t>INV-100241</t>
  </si>
  <si>
    <t>PO-2026-1241</t>
  </si>
  <si>
    <t>INV-100242</t>
  </si>
  <si>
    <t>PO-2026-1242</t>
  </si>
  <si>
    <t>INV-100243</t>
  </si>
  <si>
    <t>PO-2026-1243</t>
  </si>
  <si>
    <t>INV-100244</t>
  </si>
  <si>
    <t>PO-2026-1244</t>
  </si>
  <si>
    <t>INV-100245</t>
  </si>
  <si>
    <t>PO-2026-1245</t>
  </si>
  <si>
    <t>INV-100246</t>
  </si>
  <si>
    <t>PO-2026-1246</t>
  </si>
  <si>
    <t>INV-100247</t>
  </si>
  <si>
    <t>INV-100248</t>
  </si>
  <si>
    <t>PO-2026-1248</t>
  </si>
  <si>
    <t>INV-100249</t>
  </si>
  <si>
    <t>PO-2026-1249</t>
  </si>
  <si>
    <t>INV-100250</t>
  </si>
  <si>
    <t>PO-2026-1250</t>
  </si>
  <si>
    <t>INV-100251</t>
  </si>
  <si>
    <t>PO-2026-1251</t>
  </si>
  <si>
    <t>INV-100252</t>
  </si>
  <si>
    <t>PO-2026-1252</t>
  </si>
  <si>
    <t>INV-100253</t>
  </si>
  <si>
    <t>PO-2026-1253</t>
  </si>
  <si>
    <t>INV-100254</t>
  </si>
  <si>
    <t>PO-2026-1254</t>
  </si>
  <si>
    <t>INV-100255</t>
  </si>
  <si>
    <t>PO-2026-1255</t>
  </si>
  <si>
    <t>INV-100256</t>
  </si>
  <si>
    <t>PO-2026-1256</t>
  </si>
  <si>
    <t>INV-100257</t>
  </si>
  <si>
    <t>PO-2026-1257</t>
  </si>
  <si>
    <t>INV-100258</t>
  </si>
  <si>
    <t>PO-2026-1258</t>
  </si>
  <si>
    <t>INV-100259</t>
  </si>
  <si>
    <t>PO-2026-1259</t>
  </si>
  <si>
    <t>INV-100260</t>
  </si>
  <si>
    <t>PO-2026-1260</t>
  </si>
  <si>
    <t>INV-100261</t>
  </si>
  <si>
    <t>PO-2026-1261</t>
  </si>
  <si>
    <t>INV-100262</t>
  </si>
  <si>
    <t>PO-2026-1262</t>
  </si>
  <si>
    <t>INV-100263</t>
  </si>
  <si>
    <t>PO-2026-1263</t>
  </si>
  <si>
    <t>INV-100264</t>
  </si>
  <si>
    <t>PO-2026-1264</t>
  </si>
  <si>
    <t>INV-100265</t>
  </si>
  <si>
    <t>PO-2026-1265</t>
  </si>
  <si>
    <t>INV-100266</t>
  </si>
  <si>
    <t>PO-2026-1266</t>
  </si>
  <si>
    <t>INV-100267</t>
  </si>
  <si>
    <t>PO-2026-1267</t>
  </si>
  <si>
    <t>INV-100268</t>
  </si>
  <si>
    <t>INV-100269</t>
  </si>
  <si>
    <t>PO-2026-1269</t>
  </si>
  <si>
    <t>INV-100270</t>
  </si>
  <si>
    <t>PO-2026-1270</t>
  </si>
  <si>
    <t>INV-100271</t>
  </si>
  <si>
    <t>PO-2026-1271</t>
  </si>
  <si>
    <t>INV-100272</t>
  </si>
  <si>
    <t>PO-2026-1272</t>
  </si>
  <si>
    <t>INV-100273</t>
  </si>
  <si>
    <t>PO-2026-1273</t>
  </si>
  <si>
    <t>INV-100274</t>
  </si>
  <si>
    <t>PO-2026-1274</t>
  </si>
  <si>
    <t>PO-2026-1275</t>
  </si>
  <si>
    <t>INV-100276</t>
  </si>
  <si>
    <t>PO-2026-1276</t>
  </si>
  <si>
    <t>INV-100277</t>
  </si>
  <si>
    <t>PO-2026-1277</t>
  </si>
  <si>
    <t>INV-100278</t>
  </si>
  <si>
    <t>PO-2026-1278</t>
  </si>
  <si>
    <t>INV-100279</t>
  </si>
  <si>
    <t>PO-2026-1279</t>
  </si>
  <si>
    <t>INV-100280</t>
  </si>
  <si>
    <t>PO-2026-1280</t>
  </si>
  <si>
    <t>INV-100281</t>
  </si>
  <si>
    <t>INV-100282</t>
  </si>
  <si>
    <t>PO-2026-1282</t>
  </si>
  <si>
    <t>INV-100283</t>
  </si>
  <si>
    <t>PO-2026-1283</t>
  </si>
  <si>
    <t>INV-100284</t>
  </si>
  <si>
    <t>PO-2026-1284</t>
  </si>
  <si>
    <t>INV-100285</t>
  </si>
  <si>
    <t>PO-2026-1285</t>
  </si>
  <si>
    <t>INV-100286</t>
  </si>
  <si>
    <t>PO-2026-1286</t>
  </si>
  <si>
    <t>INV-100287</t>
  </si>
  <si>
    <t>PO-2026-1287</t>
  </si>
  <si>
    <t>INV-100288</t>
  </si>
  <si>
    <t>PO-2026-1288</t>
  </si>
  <si>
    <t>INV-100289</t>
  </si>
  <si>
    <t>PO-2026-1289</t>
  </si>
  <si>
    <t>INV-100290</t>
  </si>
  <si>
    <t>PO-2026-1290</t>
  </si>
  <si>
    <t>INV-100291</t>
  </si>
  <si>
    <t>PO-2026-1291</t>
  </si>
  <si>
    <t>INV-100292</t>
  </si>
  <si>
    <t>PO-2026-1292</t>
  </si>
  <si>
    <t>INV-100293</t>
  </si>
  <si>
    <t>PO-2026-1293</t>
  </si>
  <si>
    <t>INV-100294</t>
  </si>
  <si>
    <t>PO-2026-1294</t>
  </si>
  <si>
    <t>INV-100295</t>
  </si>
  <si>
    <t>PO-2026-1295</t>
  </si>
  <si>
    <t>INV-100296</t>
  </si>
  <si>
    <t>PO-2026-1296</t>
  </si>
  <si>
    <t>INV-100297</t>
  </si>
  <si>
    <t>INV-100298</t>
  </si>
  <si>
    <t>PO-2026-1298</t>
  </si>
  <si>
    <t>INV-100299</t>
  </si>
  <si>
    <t>PO-2026-1299</t>
  </si>
  <si>
    <t>INV-100300</t>
  </si>
  <si>
    <t>PO-2026-1300</t>
  </si>
  <si>
    <t>Dynamic AP Exception Report</t>
  </si>
  <si>
    <t>The formula in cell A7 returns only transactions containing at least one exception.</t>
  </si>
  <si>
    <t>Accounts Payable Exception Dashboard</t>
  </si>
  <si>
    <t>High-dollar threshold</t>
  </si>
  <si>
    <t>Change cell B3 to adjust the high-dollar test.</t>
  </si>
  <si>
    <t>Count</t>
  </si>
  <si>
    <t>Metric</t>
  </si>
  <si>
    <t>High-dollar unapproved</t>
  </si>
  <si>
    <t>Total transactions</t>
  </si>
  <si>
    <t>Transactions with exceptions</t>
  </si>
  <si>
    <t>Duplicate invoice</t>
  </si>
  <si>
    <t>Missing vendor ID</t>
  </si>
  <si>
    <t>Weekend posting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</si>
</sst>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#,##0"/>
  </numFmts>
  <fonts count="7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1"/>
      <name val="Carlito"/>
    </font>
    <font>
      <i/>
      <sz val="11"/>
      <color rgb="FF555555"/>
      <name val="Carlito"/>
    </font>
    <font>
      <sz val="10"/>
      <color theme="1"/>
      <name val="Aptos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/>
    <xf numFmtId="165" fontId="3" fillId="3" borderId="0" xfId="0" applyNumberFormat="1" applyFont="1" applyFill="1"/>
    <xf numFmtId="0" fontId="4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0" applyNumberFormat="1"/>
    <xf numFmtId="0" fontId="5" fillId="4" borderId="1" xfId="0" applyFont="1" applyFill="1" applyBorder="1"/>
    <xf numFmtId="14" fontId="5" fillId="4" borderId="1" xfId="0" applyNumberFormat="1" applyFont="1" applyFill="1" applyBorder="1"/>
    <xf numFmtId="164" fontId="5" fillId="4" borderId="1" xfId="0" applyNumberFormat="1" applyFont="1" applyFill="1" applyBorder="1"/>
    <xf numFmtId="0" fontId="5" fillId="0" borderId="1" xfId="0" applyFont="1" applyBorder="1"/>
    <xf numFmtId="14" fontId="5" fillId="0" borderId="1" xfId="0" applyNumberFormat="1" applyFont="1" applyBorder="1"/>
    <xf numFmtId="164" fontId="5" fillId="0" borderId="1" xfId="0" applyNumberFormat="1" applyFont="1" applyBorder="1"/>
    <xf numFmtId="0" fontId="6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/>
    <xf numFmtId="0" fontId="0" fillId="0" borderId="0" xfId="0"/>
    <xf numFmtId="0" fontId="0" fillId="4" borderId="1" xfId="0" applyFont="1" applyFill="1" applyBorder="1"/>
    <xf numFmtId="0" fontId="0" fillId="0" borderId="1" xfId="0" applyFont="1" applyBorder="1"/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0" formatCode="General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0" formatCode="General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0" formatCode="General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0" formatCode="General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0" formatCode="General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0" formatCode="General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164" formatCode="\$#,##0.0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19" formatCode="m/d/yyyy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fill>
        <patternFill patternType="solid">
          <fgColor indexed="64"/>
          <bgColor rgb="FF1F4E7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Exceptions</a:t>
            </a:r>
            <a:r>
              <a:rPr lang="en-US" baseline="0"/>
              <a:t> by Type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Dashboard!$A$7:$A$12</c:f>
              <c:strCache>
                <c:ptCount val="6"/>
                <c:pt idx="0">
                  <c:v>Transactions with exceptions</c:v>
                </c:pt>
                <c:pt idx="1">
                  <c:v>High-dollar unapproved</c:v>
                </c:pt>
                <c:pt idx="2">
                  <c:v>Missing PO</c:v>
                </c:pt>
                <c:pt idx="3">
                  <c:v>Duplicate invoice</c:v>
                </c:pt>
                <c:pt idx="4">
                  <c:v>Missing vendor ID</c:v>
                </c:pt>
                <c:pt idx="5">
                  <c:v>Weekend posting</c:v>
                </c:pt>
              </c:strCache>
            </c:strRef>
          </c:cat>
          <c:val>
            <c:numRef>
              <c:f>Dashboard!$B$7:$B$12</c:f>
              <c:numCache>
                <c:formatCode>General</c:formatCode>
                <c:ptCount val="6"/>
                <c:pt idx="0">
                  <c:v>45</c:v>
                </c:pt>
                <c:pt idx="1">
                  <c:v>8</c:v>
                </c:pt>
                <c:pt idx="2">
                  <c:v>15</c:v>
                </c:pt>
                <c:pt idx="3">
                  <c:v>10</c:v>
                </c:pt>
                <c:pt idx="4">
                  <c:v>9</c:v>
                </c:pt>
                <c:pt idx="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C-4BA8-BECE-62409B739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8759456"/>
        <c:axId val="914289120"/>
      </c:barChart>
      <c:catAx>
        <c:axId val="79875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4289120"/>
        <c:crosses val="autoZero"/>
        <c:auto val="1"/>
        <c:lblAlgn val="ctr"/>
        <c:lblOffset val="100"/>
        <c:noMultiLvlLbl val="0"/>
      </c:catAx>
      <c:valAx>
        <c:axId val="914289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759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83820</xdr:rowOff>
    </xdr:from>
    <xdr:to>
      <xdr:col>6</xdr:col>
      <xdr:colOff>1912620</xdr:colOff>
      <xdr:row>24</xdr:row>
      <xdr:rowOff>78105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22B6E3-9BFB-B0CB-9B2A-78B74E4F34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851D30-2ACF-4BBF-A9BA-195FBBC5E3F1}" name="Invoices" displayName="Invoices" ref="A1:Q301" totalsRowShown="0" headerRowDxfId="19" dataDxfId="18" tableBorderDxfId="17">
  <autoFilter ref="A1:Q301" xr:uid="{0F851D30-2ACF-4BBF-A9BA-195FBBC5E3F1}"/>
  <tableColumns count="17">
    <tableColumn id="1" xr3:uid="{2B609787-859D-40E0-A7CF-B17987B2660D}" name="Record ID" dataDxfId="16"/>
    <tableColumn id="2" xr3:uid="{2A2F56CD-7428-406E-9FD2-C89A744C5748}" name="Invoice Number" dataDxfId="15"/>
    <tableColumn id="3" xr3:uid="{16361F44-1343-4EC6-8626-FBE635989A8F}" name="Vendor ID" dataDxfId="14"/>
    <tableColumn id="4" xr3:uid="{93053EBC-039A-4CB7-AA8B-6C036C5C2566}" name="Vendor" dataDxfId="13"/>
    <tableColumn id="5" xr3:uid="{D378202A-FDDA-4C57-A732-DBC506AA87E0}" name="Invoice Date" dataDxfId="12"/>
    <tableColumn id="6" xr3:uid="{5794AA6F-08B2-453A-BCCE-D91D2A8DA87A}" name="Amount" dataDxfId="11"/>
    <tableColumn id="7" xr3:uid="{774F1EF6-F6A6-49DC-9129-B4E678C346A9}" name="Approved" dataDxfId="10"/>
    <tableColumn id="8" xr3:uid="{7BFD41A0-631C-468B-87C2-1D2FE7722407}" name="Approver" dataDxfId="9"/>
    <tableColumn id="9" xr3:uid="{6C6FEB2B-6642-4074-A549-B99300D500E2}" name="Purchase Order" dataDxfId="8"/>
    <tableColumn id="10" xr3:uid="{EC474C7F-3CFE-4FAA-B62D-D46707CAA629}" name="Department" dataDxfId="7"/>
    <tableColumn id="11" xr3:uid="{C3CC765A-48B1-4455-8CD9-B8BA2B575C3B}" name="Payment Terms" dataDxfId="6"/>
    <tableColumn id="12" xr3:uid="{1577340A-6F64-440A-B9C4-E83BFB72BA0B}" name="High-Dollar Unapproved" dataDxfId="5">
      <calculatedColumnFormula>IF(AND(F2&gt;Dashboard!$B$3,G2="No"),"Yes","")</calculatedColumnFormula>
    </tableColumn>
    <tableColumn id="13" xr3:uid="{E1187E86-0216-409E-BF97-148E107B8BB0}" name="Missing PO" dataDxfId="4">
      <calculatedColumnFormula>IF(I2="","Yes","")</calculatedColumnFormula>
    </tableColumn>
    <tableColumn id="14" xr3:uid="{CC268E5F-83CA-4325-AF5E-8A3DC72E44E1}" name="Missing Vendor ID" dataDxfId="3">
      <calculatedColumnFormula>IF(C2="","Yes","")</calculatedColumnFormula>
    </tableColumn>
    <tableColumn id="15" xr3:uid="{1C965835-296E-4C3E-AE59-31F1373DB92C}" name="Duplicate Invoice" dataDxfId="2">
      <calculatedColumnFormula>IF(COUNTIF($B$2:$B$301,B7)&gt;1,"Yes","")</calculatedColumnFormula>
    </tableColumn>
    <tableColumn id="16" xr3:uid="{6A22FDAF-AD27-4104-BE93-C910E1832122}" name="Weekend Posting" dataDxfId="1">
      <calculatedColumnFormula>IF(WEEKDAY(E2,2)&gt;5,"Yes","")</calculatedColumnFormula>
    </tableColumn>
    <tableColumn id="17" xr3:uid="{B10B2158-712B-445A-B915-BCA1EAEEDCB4}" name="Exception Status" dataDxfId="0">
      <calculatedColumnFormula>_xlfn.LET(_xlpm.HighAmt,L2="Yes",_xlpm.MissingPO,M2="Yes",_xlpm.DupInv,O2="Yes",_xlpm.MissingVendor,N2="Yes",_xlpm.WeekendPost,P2="Yes",_xlfn.TEXTJOIN("; ",TRUE,IF(_xlpm.HighAmt,"High-dollar unapproved",""),IF(_xlpm.MissingPO,"Missing PO",""),IF(_xlpm.DupInv,"Duplicate invoice",""),IF(_xlpm.MissingVendor,"Missing vendor ID",""),IF(_xlpm.WeekendPost,"Weekend posting","")))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1"/>
  <sheetViews>
    <sheetView tabSelected="1" topLeftCell="D1" workbookViewId="0">
      <pane ySplit="1" topLeftCell="A270" activePane="bottomLeft" state="frozen"/>
      <selection pane="bottomLeft" activeCell="D302" sqref="A302:XFD302"/>
    </sheetView>
  </sheetViews>
  <sheetFormatPr defaultRowHeight="14"/>
  <cols>
    <col min="1" max="1" width="10.83203125" customWidth="1"/>
    <col min="2" max="2" width="15.75" customWidth="1"/>
    <col min="3" max="3" width="11" customWidth="1"/>
    <col min="4" max="4" width="28" customWidth="1"/>
    <col min="5" max="6" width="13" customWidth="1"/>
    <col min="7" max="7" width="10.58203125" customWidth="1"/>
    <col min="8" max="8" width="14" customWidth="1"/>
    <col min="9" max="9" width="17" customWidth="1"/>
    <col min="10" max="10" width="22" customWidth="1"/>
    <col min="11" max="11" width="16" customWidth="1"/>
    <col min="12" max="12" width="25.6640625" bestFit="1" customWidth="1"/>
    <col min="13" max="13" width="19" customWidth="1"/>
    <col min="14" max="14" width="17.75" customWidth="1"/>
    <col min="15" max="15" width="16.83203125" customWidth="1"/>
    <col min="16" max="16" width="17.1640625" customWidth="1"/>
    <col min="17" max="17" width="16.75" customWidth="1"/>
    <col min="18" max="20" width="19" customWidth="1"/>
    <col min="21" max="21" width="38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13</v>
      </c>
      <c r="P1" s="1" t="s">
        <v>15</v>
      </c>
      <c r="Q1" s="1" t="s">
        <v>16</v>
      </c>
    </row>
    <row r="2" spans="1:17" ht="15.5">
      <c r="A2" s="8">
        <v>1</v>
      </c>
      <c r="B2" s="8" t="s">
        <v>17</v>
      </c>
      <c r="C2" s="8" t="s">
        <v>18</v>
      </c>
      <c r="D2" s="8" t="s">
        <v>19</v>
      </c>
      <c r="E2" s="9">
        <v>46038</v>
      </c>
      <c r="F2" s="10">
        <v>1934.6</v>
      </c>
      <c r="G2" s="8" t="s">
        <v>20</v>
      </c>
      <c r="H2" s="8" t="s">
        <v>21</v>
      </c>
      <c r="I2" s="8" t="s">
        <v>22</v>
      </c>
      <c r="J2" s="8" t="s">
        <v>23</v>
      </c>
      <c r="K2" s="8" t="s">
        <v>24</v>
      </c>
      <c r="L2" s="8" t="str">
        <f>IF(AND(F2&gt;Dashboard!$B$3,G2="No"),"Yes","")</f>
        <v/>
      </c>
      <c r="M2" s="14" t="str">
        <f t="shared" ref="M2:M65" si="0">IF(I2="","Yes","")</f>
        <v/>
      </c>
      <c r="N2" s="14" t="str">
        <f t="shared" ref="N2:N65" si="1">IF(C2="","Yes","")</f>
        <v/>
      </c>
      <c r="O2" s="18" t="str">
        <f>IF(COUNTIF($B$2:$B$301,B7)&gt;1,"Yes","")</f>
        <v/>
      </c>
      <c r="P2" s="14" t="str">
        <f t="shared" ref="P2:P65" si="2">IF(WEEKDAY(E2,2)&gt;5,"Yes","")</f>
        <v/>
      </c>
      <c r="Q2" s="8" t="str">
        <f t="shared" ref="Q2:Q65" si="3">_xlfn.LET(_xlpm.HighAmt,L2="Yes",_xlpm.MissingPO,M2="Yes",_xlpm.DupInv,O2="Yes",_xlpm.MissingVendor,N2="Yes",_xlpm.WeekendPost,P2="Yes",_xlfn.TEXTJOIN("; ",TRUE,IF(_xlpm.HighAmt,"High-dollar unapproved",""),IF(_xlpm.MissingPO,"Missing PO",""),IF(_xlpm.DupInv,"Duplicate invoice",""),IF(_xlpm.MissingVendor,"Missing vendor ID",""),IF(_xlpm.WeekendPost,"Weekend posting","")))</f>
        <v/>
      </c>
    </row>
    <row r="3" spans="1:17">
      <c r="A3" s="11">
        <v>2</v>
      </c>
      <c r="B3" s="11" t="s">
        <v>25</v>
      </c>
      <c r="C3" s="11" t="s">
        <v>26</v>
      </c>
      <c r="D3" s="11" t="s">
        <v>27</v>
      </c>
      <c r="E3" s="12">
        <v>46140</v>
      </c>
      <c r="F3" s="13">
        <v>3676.26</v>
      </c>
      <c r="G3" s="11" t="s">
        <v>28</v>
      </c>
      <c r="H3" s="11"/>
      <c r="I3" s="11" t="s">
        <v>29</v>
      </c>
      <c r="J3" s="11" t="s">
        <v>30</v>
      </c>
      <c r="K3" s="11" t="s">
        <v>24</v>
      </c>
      <c r="L3" s="11" t="str">
        <f>IF(AND(F3&gt;Dashboard!$B$3,G3="No"),"Yes","")</f>
        <v/>
      </c>
      <c r="M3" s="11" t="str">
        <f t="shared" si="0"/>
        <v/>
      </c>
      <c r="N3" s="11" t="str">
        <f t="shared" si="1"/>
        <v/>
      </c>
      <c r="O3" s="19" t="str">
        <f>IF(COUNTIF($B$2:$B$301,B8)&gt;1,"Yes","")</f>
        <v/>
      </c>
      <c r="P3" s="11" t="str">
        <f>IF(WEEKDAY(E3,2)&gt;5,"Yes","")</f>
        <v/>
      </c>
      <c r="Q3" s="11" t="str">
        <f t="shared" si="3"/>
        <v/>
      </c>
    </row>
    <row r="4" spans="1:17">
      <c r="A4" s="8">
        <v>3</v>
      </c>
      <c r="B4" s="8" t="s">
        <v>31</v>
      </c>
      <c r="C4" s="8" t="s">
        <v>32</v>
      </c>
      <c r="D4" s="8" t="s">
        <v>33</v>
      </c>
      <c r="E4" s="9">
        <v>46060</v>
      </c>
      <c r="F4" s="10">
        <v>730.62</v>
      </c>
      <c r="G4" s="8" t="s">
        <v>20</v>
      </c>
      <c r="H4" s="8" t="s">
        <v>34</v>
      </c>
      <c r="I4" s="8" t="s">
        <v>35</v>
      </c>
      <c r="J4" s="8" t="s">
        <v>36</v>
      </c>
      <c r="K4" s="8" t="s">
        <v>37</v>
      </c>
      <c r="L4" s="8" t="str">
        <f>IF(AND(F4&gt;Dashboard!$B$3,G4="No"),"Yes","")</f>
        <v/>
      </c>
      <c r="M4" s="8" t="str">
        <f t="shared" si="0"/>
        <v/>
      </c>
      <c r="N4" s="8" t="str">
        <f t="shared" si="1"/>
        <v/>
      </c>
      <c r="O4" s="18" t="str">
        <f>IF(COUNTIF($B$2:$B$301,B9)&gt;1,"Yes","")</f>
        <v/>
      </c>
      <c r="P4" s="8" t="str">
        <f t="shared" si="2"/>
        <v>Yes</v>
      </c>
      <c r="Q4" s="8" t="str">
        <f t="shared" si="3"/>
        <v>Weekend posting</v>
      </c>
    </row>
    <row r="5" spans="1:17">
      <c r="A5" s="11">
        <v>4</v>
      </c>
      <c r="B5" s="11" t="s">
        <v>38</v>
      </c>
      <c r="C5" s="11" t="s">
        <v>39</v>
      </c>
      <c r="D5" s="11" t="s">
        <v>40</v>
      </c>
      <c r="E5" s="12">
        <v>46034</v>
      </c>
      <c r="F5" s="13">
        <v>310.33999999999997</v>
      </c>
      <c r="G5" s="11" t="s">
        <v>20</v>
      </c>
      <c r="H5" s="11" t="s">
        <v>41</v>
      </c>
      <c r="I5" s="11" t="s">
        <v>42</v>
      </c>
      <c r="J5" s="11" t="s">
        <v>36</v>
      </c>
      <c r="K5" s="11" t="s">
        <v>43</v>
      </c>
      <c r="L5" s="11" t="str">
        <f>IF(AND(F5&gt;Dashboard!$B$3,G5="No"),"Yes","")</f>
        <v/>
      </c>
      <c r="M5" s="11" t="str">
        <f t="shared" si="0"/>
        <v/>
      </c>
      <c r="N5" s="11" t="str">
        <f t="shared" si="1"/>
        <v/>
      </c>
      <c r="O5" s="19" t="str">
        <f>IF(COUNTIF($B$2:$B$301,B10)&gt;1,"Yes","")</f>
        <v/>
      </c>
      <c r="P5" s="11" t="str">
        <f t="shared" si="2"/>
        <v/>
      </c>
      <c r="Q5" s="11" t="str">
        <f t="shared" si="3"/>
        <v/>
      </c>
    </row>
    <row r="6" spans="1:17">
      <c r="A6" s="8">
        <v>5</v>
      </c>
      <c r="B6" s="8" t="s">
        <v>44</v>
      </c>
      <c r="C6" s="8" t="s">
        <v>45</v>
      </c>
      <c r="D6" s="8" t="s">
        <v>46</v>
      </c>
      <c r="E6" s="9">
        <v>46156</v>
      </c>
      <c r="F6" s="10">
        <v>3335.66</v>
      </c>
      <c r="G6" s="8" t="s">
        <v>20</v>
      </c>
      <c r="H6" s="8" t="s">
        <v>47</v>
      </c>
      <c r="I6" s="8"/>
      <c r="J6" s="8" t="s">
        <v>48</v>
      </c>
      <c r="K6" s="8" t="s">
        <v>37</v>
      </c>
      <c r="L6" s="8" t="str">
        <f>IF(AND(F6&gt;Dashboard!$B$3,G6="No"),"Yes","")</f>
        <v/>
      </c>
      <c r="M6" s="8" t="str">
        <f t="shared" si="0"/>
        <v>Yes</v>
      </c>
      <c r="N6" s="8" t="str">
        <f t="shared" si="1"/>
        <v/>
      </c>
      <c r="O6" s="18" t="str">
        <f>IF(COUNTIF($B$2:$B$301,B11)&gt;1,"Yes","")</f>
        <v/>
      </c>
      <c r="P6" s="8" t="str">
        <f t="shared" si="2"/>
        <v/>
      </c>
      <c r="Q6" s="8" t="str">
        <f t="shared" si="3"/>
        <v>Missing PO</v>
      </c>
    </row>
    <row r="7" spans="1:17">
      <c r="A7" s="11">
        <v>6</v>
      </c>
      <c r="B7" s="11" t="s">
        <v>49</v>
      </c>
      <c r="C7" s="11" t="s">
        <v>39</v>
      </c>
      <c r="D7" s="11" t="s">
        <v>40</v>
      </c>
      <c r="E7" s="12">
        <v>46097</v>
      </c>
      <c r="F7" s="13">
        <v>358.23</v>
      </c>
      <c r="G7" s="11" t="s">
        <v>20</v>
      </c>
      <c r="H7" s="11" t="s">
        <v>21</v>
      </c>
      <c r="I7" s="11" t="s">
        <v>50</v>
      </c>
      <c r="J7" s="11" t="s">
        <v>51</v>
      </c>
      <c r="K7" s="11" t="s">
        <v>37</v>
      </c>
      <c r="L7" s="11" t="str">
        <f>IF(AND(F7&gt;Dashboard!$B$3,G7="No"),"Yes","")</f>
        <v/>
      </c>
      <c r="M7" s="11" t="str">
        <f t="shared" si="0"/>
        <v/>
      </c>
      <c r="N7" s="11" t="str">
        <f t="shared" si="1"/>
        <v/>
      </c>
      <c r="O7" s="19" t="str">
        <f>IF(COUNTIF($B$2:$B$301,B12)&gt;1,"Yes","")</f>
        <v/>
      </c>
      <c r="P7" s="11" t="str">
        <f t="shared" si="2"/>
        <v/>
      </c>
      <c r="Q7" s="11" t="str">
        <f t="shared" si="3"/>
        <v/>
      </c>
    </row>
    <row r="8" spans="1:17">
      <c r="A8" s="8">
        <v>7</v>
      </c>
      <c r="B8" s="8" t="s">
        <v>52</v>
      </c>
      <c r="C8" s="8" t="s">
        <v>53</v>
      </c>
      <c r="D8" s="8" t="s">
        <v>54</v>
      </c>
      <c r="E8" s="9">
        <v>46197</v>
      </c>
      <c r="F8" s="10">
        <v>2789.3</v>
      </c>
      <c r="G8" s="8" t="s">
        <v>28</v>
      </c>
      <c r="H8" s="8"/>
      <c r="I8" s="8" t="s">
        <v>55</v>
      </c>
      <c r="J8" s="8" t="s">
        <v>56</v>
      </c>
      <c r="K8" s="8" t="s">
        <v>57</v>
      </c>
      <c r="L8" s="8" t="str">
        <f>IF(AND(F8&gt;Dashboard!$B$3,G8="No"),"Yes","")</f>
        <v/>
      </c>
      <c r="M8" s="8" t="str">
        <f t="shared" si="0"/>
        <v/>
      </c>
      <c r="N8" s="8" t="str">
        <f t="shared" si="1"/>
        <v/>
      </c>
      <c r="O8" s="18" t="str">
        <f>IF(COUNTIF($B$2:$B$301,B13)&gt;1,"Yes","")</f>
        <v/>
      </c>
      <c r="P8" s="8" t="str">
        <f t="shared" si="2"/>
        <v/>
      </c>
      <c r="Q8" s="8" t="str">
        <f t="shared" si="3"/>
        <v/>
      </c>
    </row>
    <row r="9" spans="1:17">
      <c r="A9" s="11">
        <v>8</v>
      </c>
      <c r="B9" s="11" t="s">
        <v>58</v>
      </c>
      <c r="C9" s="11" t="s">
        <v>59</v>
      </c>
      <c r="D9" s="11" t="s">
        <v>60</v>
      </c>
      <c r="E9" s="12">
        <v>46027</v>
      </c>
      <c r="F9" s="13">
        <v>2015.64</v>
      </c>
      <c r="G9" s="11" t="s">
        <v>20</v>
      </c>
      <c r="H9" s="11" t="s">
        <v>41</v>
      </c>
      <c r="I9" s="11" t="s">
        <v>61</v>
      </c>
      <c r="J9" s="11" t="s">
        <v>62</v>
      </c>
      <c r="K9" s="11" t="s">
        <v>24</v>
      </c>
      <c r="L9" s="11" t="str">
        <f>IF(AND(F9&gt;Dashboard!$B$3,G9="No"),"Yes","")</f>
        <v/>
      </c>
      <c r="M9" s="11" t="str">
        <f t="shared" si="0"/>
        <v/>
      </c>
      <c r="N9" s="11" t="str">
        <f t="shared" si="1"/>
        <v/>
      </c>
      <c r="O9" s="19" t="str">
        <f>IF(COUNTIF($B$2:$B$301,B14)&gt;1,"Yes","")</f>
        <v/>
      </c>
      <c r="P9" s="11" t="str">
        <f t="shared" si="2"/>
        <v/>
      </c>
      <c r="Q9" s="11" t="str">
        <f t="shared" si="3"/>
        <v/>
      </c>
    </row>
    <row r="10" spans="1:17">
      <c r="A10" s="8">
        <v>9</v>
      </c>
      <c r="B10" s="8" t="s">
        <v>63</v>
      </c>
      <c r="C10" s="8"/>
      <c r="D10" s="8" t="s">
        <v>64</v>
      </c>
      <c r="E10" s="9">
        <v>46064</v>
      </c>
      <c r="F10" s="10">
        <v>7319.92</v>
      </c>
      <c r="G10" s="8" t="s">
        <v>28</v>
      </c>
      <c r="H10" s="8"/>
      <c r="I10" s="8" t="s">
        <v>65</v>
      </c>
      <c r="J10" s="8" t="s">
        <v>36</v>
      </c>
      <c r="K10" s="8" t="s">
        <v>37</v>
      </c>
      <c r="L10" s="8" t="str">
        <f>IF(AND(F10&gt;Dashboard!$B$3,G10="No"),"Yes","")</f>
        <v/>
      </c>
      <c r="M10" s="8" t="str">
        <f t="shared" si="0"/>
        <v/>
      </c>
      <c r="N10" s="8" t="str">
        <f t="shared" si="1"/>
        <v>Yes</v>
      </c>
      <c r="O10" s="18" t="str">
        <f>IF(COUNTIF($B$2:$B$301,B15)&gt;1,"Yes","")</f>
        <v/>
      </c>
      <c r="P10" s="8" t="str">
        <f t="shared" si="2"/>
        <v/>
      </c>
      <c r="Q10" s="8" t="str">
        <f t="shared" si="3"/>
        <v>Missing vendor ID</v>
      </c>
    </row>
    <row r="11" spans="1:17">
      <c r="A11" s="11">
        <v>10</v>
      </c>
      <c r="B11" s="11" t="s">
        <v>66</v>
      </c>
      <c r="C11" s="11" t="s">
        <v>67</v>
      </c>
      <c r="D11" s="11" t="s">
        <v>68</v>
      </c>
      <c r="E11" s="12">
        <v>46153</v>
      </c>
      <c r="F11" s="13">
        <v>628.46</v>
      </c>
      <c r="G11" s="11" t="s">
        <v>20</v>
      </c>
      <c r="H11" s="11" t="s">
        <v>47</v>
      </c>
      <c r="I11" s="11" t="s">
        <v>69</v>
      </c>
      <c r="J11" s="11" t="s">
        <v>48</v>
      </c>
      <c r="K11" s="11" t="s">
        <v>37</v>
      </c>
      <c r="L11" s="11" t="str">
        <f>IF(AND(F11&gt;Dashboard!$B$3,G11="No"),"Yes","")</f>
        <v/>
      </c>
      <c r="M11" s="11" t="str">
        <f t="shared" si="0"/>
        <v/>
      </c>
      <c r="N11" s="11" t="str">
        <f t="shared" si="1"/>
        <v/>
      </c>
      <c r="O11" s="19" t="str">
        <f>IF(COUNTIF($B$2:$B$301,B16)&gt;1,"Yes","")</f>
        <v/>
      </c>
      <c r="P11" s="11" t="str">
        <f t="shared" si="2"/>
        <v/>
      </c>
      <c r="Q11" s="11" t="str">
        <f t="shared" si="3"/>
        <v/>
      </c>
    </row>
    <row r="12" spans="1:17">
      <c r="A12" s="8">
        <v>11</v>
      </c>
      <c r="B12" s="8" t="s">
        <v>70</v>
      </c>
      <c r="C12" s="8" t="s">
        <v>71</v>
      </c>
      <c r="D12" s="8" t="s">
        <v>72</v>
      </c>
      <c r="E12" s="9">
        <v>46098</v>
      </c>
      <c r="F12" s="10">
        <v>212.48</v>
      </c>
      <c r="G12" s="8" t="s">
        <v>20</v>
      </c>
      <c r="H12" s="8" t="s">
        <v>73</v>
      </c>
      <c r="I12" s="8" t="s">
        <v>74</v>
      </c>
      <c r="J12" s="8" t="s">
        <v>23</v>
      </c>
      <c r="K12" s="8" t="s">
        <v>24</v>
      </c>
      <c r="L12" s="8" t="str">
        <f>IF(AND(F12&gt;Dashboard!$B$3,G12="No"),"Yes","")</f>
        <v/>
      </c>
      <c r="M12" s="8" t="str">
        <f t="shared" si="0"/>
        <v/>
      </c>
      <c r="N12" s="8" t="str">
        <f t="shared" si="1"/>
        <v/>
      </c>
      <c r="O12" s="18" t="str">
        <f>IF(COUNTIF($B$2:$B$301,B17)&gt;1,"Yes","")</f>
        <v/>
      </c>
      <c r="P12" s="8" t="str">
        <f t="shared" si="2"/>
        <v/>
      </c>
      <c r="Q12" s="8" t="str">
        <f t="shared" si="3"/>
        <v/>
      </c>
    </row>
    <row r="13" spans="1:17">
      <c r="A13" s="11">
        <v>12</v>
      </c>
      <c r="B13" s="11" t="s">
        <v>75</v>
      </c>
      <c r="C13" s="11" t="s">
        <v>76</v>
      </c>
      <c r="D13" s="11" t="s">
        <v>77</v>
      </c>
      <c r="E13" s="12">
        <v>46104</v>
      </c>
      <c r="F13" s="13">
        <v>26357.43</v>
      </c>
      <c r="G13" s="11" t="s">
        <v>28</v>
      </c>
      <c r="H13" s="11"/>
      <c r="I13" s="11" t="s">
        <v>78</v>
      </c>
      <c r="J13" s="11" t="s">
        <v>79</v>
      </c>
      <c r="K13" s="11" t="s">
        <v>57</v>
      </c>
      <c r="L13" s="11" t="str">
        <f>IF(AND(F13&gt;Dashboard!$B$3,G13="No"),"Yes","")</f>
        <v>Yes</v>
      </c>
      <c r="M13" s="11" t="str">
        <f t="shared" si="0"/>
        <v/>
      </c>
      <c r="N13" s="11" t="str">
        <f t="shared" si="1"/>
        <v/>
      </c>
      <c r="O13" s="19" t="str">
        <f>IF(COUNTIF($B$2:$B$301,B18)&gt;1,"Yes","")</f>
        <v/>
      </c>
      <c r="P13" s="11" t="str">
        <f t="shared" si="2"/>
        <v/>
      </c>
      <c r="Q13" s="11" t="str">
        <f t="shared" si="3"/>
        <v>High-dollar unapproved</v>
      </c>
    </row>
    <row r="14" spans="1:17">
      <c r="A14" s="8">
        <v>13</v>
      </c>
      <c r="B14" s="8" t="s">
        <v>80</v>
      </c>
      <c r="C14" s="8" t="s">
        <v>53</v>
      </c>
      <c r="D14" s="8" t="s">
        <v>54</v>
      </c>
      <c r="E14" s="9">
        <v>46161</v>
      </c>
      <c r="F14" s="10">
        <v>3964.78</v>
      </c>
      <c r="G14" s="8" t="s">
        <v>28</v>
      </c>
      <c r="H14" s="8"/>
      <c r="I14" s="8" t="s">
        <v>81</v>
      </c>
      <c r="J14" s="8" t="s">
        <v>51</v>
      </c>
      <c r="K14" s="8" t="s">
        <v>37</v>
      </c>
      <c r="L14" s="8" t="str">
        <f>IF(AND(F14&gt;Dashboard!$B$3,G14="No"),"Yes","")</f>
        <v/>
      </c>
      <c r="M14" s="8" t="str">
        <f t="shared" si="0"/>
        <v/>
      </c>
      <c r="N14" s="8" t="str">
        <f t="shared" si="1"/>
        <v/>
      </c>
      <c r="O14" s="18" t="str">
        <f>IF(COUNTIF($B$2:$B$301,B19)&gt;1,"Yes","")</f>
        <v/>
      </c>
      <c r="P14" s="8" t="str">
        <f t="shared" si="2"/>
        <v/>
      </c>
      <c r="Q14" s="8" t="str">
        <f t="shared" si="3"/>
        <v/>
      </c>
    </row>
    <row r="15" spans="1:17">
      <c r="A15" s="11">
        <v>14</v>
      </c>
      <c r="B15" s="11" t="s">
        <v>82</v>
      </c>
      <c r="C15" s="11" t="s">
        <v>53</v>
      </c>
      <c r="D15" s="11" t="s">
        <v>54</v>
      </c>
      <c r="E15" s="12">
        <v>46132</v>
      </c>
      <c r="F15" s="13">
        <v>2025.04</v>
      </c>
      <c r="G15" s="11" t="s">
        <v>20</v>
      </c>
      <c r="H15" s="11" t="s">
        <v>47</v>
      </c>
      <c r="I15" s="11" t="s">
        <v>83</v>
      </c>
      <c r="J15" s="11" t="s">
        <v>30</v>
      </c>
      <c r="K15" s="11" t="s">
        <v>37</v>
      </c>
      <c r="L15" s="11" t="str">
        <f>IF(AND(F15&gt;Dashboard!$B$3,G15="No"),"Yes","")</f>
        <v/>
      </c>
      <c r="M15" s="11" t="str">
        <f t="shared" si="0"/>
        <v/>
      </c>
      <c r="N15" s="11" t="str">
        <f t="shared" si="1"/>
        <v/>
      </c>
      <c r="O15" s="19" t="str">
        <f>IF(COUNTIF($B$2:$B$301,B20)&gt;1,"Yes","")</f>
        <v/>
      </c>
      <c r="P15" s="11" t="str">
        <f t="shared" si="2"/>
        <v/>
      </c>
      <c r="Q15" s="11" t="str">
        <f t="shared" si="3"/>
        <v/>
      </c>
    </row>
    <row r="16" spans="1:17">
      <c r="A16" s="8">
        <v>15</v>
      </c>
      <c r="B16" s="8" t="s">
        <v>84</v>
      </c>
      <c r="C16" s="8" t="s">
        <v>76</v>
      </c>
      <c r="D16" s="8" t="s">
        <v>77</v>
      </c>
      <c r="E16" s="9">
        <v>46027</v>
      </c>
      <c r="F16" s="10">
        <v>1682.55</v>
      </c>
      <c r="G16" s="8" t="s">
        <v>20</v>
      </c>
      <c r="H16" s="8" t="s">
        <v>21</v>
      </c>
      <c r="I16" s="8" t="s">
        <v>85</v>
      </c>
      <c r="J16" s="8" t="s">
        <v>36</v>
      </c>
      <c r="K16" s="8" t="s">
        <v>43</v>
      </c>
      <c r="L16" s="8" t="str">
        <f>IF(AND(F16&gt;Dashboard!$B$3,G16="No"),"Yes","")</f>
        <v/>
      </c>
      <c r="M16" s="8" t="str">
        <f t="shared" si="0"/>
        <v/>
      </c>
      <c r="N16" s="8" t="str">
        <f t="shared" si="1"/>
        <v/>
      </c>
      <c r="O16" s="18" t="str">
        <f>IF(COUNTIF($B$2:$B$301,B21)&gt;1,"Yes","")</f>
        <v/>
      </c>
      <c r="P16" s="8" t="str">
        <f t="shared" si="2"/>
        <v/>
      </c>
      <c r="Q16" s="8" t="str">
        <f t="shared" si="3"/>
        <v/>
      </c>
    </row>
    <row r="17" spans="1:17">
      <c r="A17" s="11">
        <v>16</v>
      </c>
      <c r="B17" s="11" t="s">
        <v>86</v>
      </c>
      <c r="C17" s="11" t="s">
        <v>87</v>
      </c>
      <c r="D17" s="11" t="s">
        <v>88</v>
      </c>
      <c r="E17" s="12">
        <v>46078</v>
      </c>
      <c r="F17" s="13">
        <v>2304.11</v>
      </c>
      <c r="G17" s="11" t="s">
        <v>20</v>
      </c>
      <c r="H17" s="11" t="s">
        <v>21</v>
      </c>
      <c r="I17" s="11" t="s">
        <v>89</v>
      </c>
      <c r="J17" s="11" t="s">
        <v>36</v>
      </c>
      <c r="K17" s="11" t="s">
        <v>43</v>
      </c>
      <c r="L17" s="11" t="str">
        <f>IF(AND(F17&gt;Dashboard!$B$3,G17="No"),"Yes","")</f>
        <v/>
      </c>
      <c r="M17" s="11" t="str">
        <f t="shared" si="0"/>
        <v/>
      </c>
      <c r="N17" s="11" t="str">
        <f t="shared" si="1"/>
        <v/>
      </c>
      <c r="O17" s="19" t="str">
        <f>IF(COUNTIF($B$2:$B$301,B22)&gt;1,"Yes","")</f>
        <v/>
      </c>
      <c r="P17" s="11" t="str">
        <f t="shared" si="2"/>
        <v/>
      </c>
      <c r="Q17" s="11" t="str">
        <f t="shared" si="3"/>
        <v/>
      </c>
    </row>
    <row r="18" spans="1:17">
      <c r="A18" s="8">
        <v>17</v>
      </c>
      <c r="B18" s="8" t="s">
        <v>90</v>
      </c>
      <c r="C18" s="8" t="s">
        <v>71</v>
      </c>
      <c r="D18" s="8" t="s">
        <v>72</v>
      </c>
      <c r="E18" s="9">
        <v>46195</v>
      </c>
      <c r="F18" s="10">
        <v>1228.8</v>
      </c>
      <c r="G18" s="8" t="s">
        <v>28</v>
      </c>
      <c r="H18" s="8"/>
      <c r="I18" s="8" t="s">
        <v>91</v>
      </c>
      <c r="J18" s="8" t="s">
        <v>56</v>
      </c>
      <c r="K18" s="8" t="s">
        <v>24</v>
      </c>
      <c r="L18" s="8" t="str">
        <f>IF(AND(F18&gt;Dashboard!$B$3,G18="No"),"Yes","")</f>
        <v/>
      </c>
      <c r="M18" s="8" t="str">
        <f t="shared" si="0"/>
        <v/>
      </c>
      <c r="N18" s="8" t="str">
        <f t="shared" si="1"/>
        <v/>
      </c>
      <c r="O18" s="18" t="str">
        <f>IF(COUNTIF($B$2:$B$301,B23)&gt;1,"Yes","")</f>
        <v/>
      </c>
      <c r="P18" s="8" t="str">
        <f t="shared" si="2"/>
        <v/>
      </c>
      <c r="Q18" s="8" t="str">
        <f t="shared" si="3"/>
        <v/>
      </c>
    </row>
    <row r="19" spans="1:17">
      <c r="A19" s="11">
        <v>18</v>
      </c>
      <c r="B19" s="11" t="s">
        <v>92</v>
      </c>
      <c r="C19" s="11" t="s">
        <v>71</v>
      </c>
      <c r="D19" s="11" t="s">
        <v>72</v>
      </c>
      <c r="E19" s="12">
        <v>46132</v>
      </c>
      <c r="F19" s="13">
        <v>650.54999999999995</v>
      </c>
      <c r="G19" s="11" t="s">
        <v>20</v>
      </c>
      <c r="H19" s="11" t="s">
        <v>47</v>
      </c>
      <c r="I19" s="11"/>
      <c r="J19" s="11" t="s">
        <v>30</v>
      </c>
      <c r="K19" s="11" t="s">
        <v>57</v>
      </c>
      <c r="L19" s="11" t="str">
        <f>IF(AND(F19&gt;Dashboard!$B$3,G19="No"),"Yes","")</f>
        <v/>
      </c>
      <c r="M19" s="11" t="str">
        <f t="shared" si="0"/>
        <v>Yes</v>
      </c>
      <c r="N19" s="11" t="str">
        <f t="shared" si="1"/>
        <v/>
      </c>
      <c r="O19" s="19" t="str">
        <f>IF(COUNTIF($B$2:$B$301,B24)&gt;1,"Yes","")</f>
        <v/>
      </c>
      <c r="P19" s="11" t="str">
        <f t="shared" si="2"/>
        <v/>
      </c>
      <c r="Q19" s="11" t="str">
        <f t="shared" si="3"/>
        <v>Missing PO</v>
      </c>
    </row>
    <row r="20" spans="1:17">
      <c r="A20" s="8">
        <v>19</v>
      </c>
      <c r="B20" s="8" t="s">
        <v>93</v>
      </c>
      <c r="C20" s="8" t="s">
        <v>18</v>
      </c>
      <c r="D20" s="8" t="s">
        <v>19</v>
      </c>
      <c r="E20" s="9">
        <v>46167</v>
      </c>
      <c r="F20" s="10">
        <v>271.14999999999998</v>
      </c>
      <c r="G20" s="8" t="s">
        <v>20</v>
      </c>
      <c r="H20" s="8" t="s">
        <v>47</v>
      </c>
      <c r="I20" s="8" t="s">
        <v>94</v>
      </c>
      <c r="J20" s="8" t="s">
        <v>36</v>
      </c>
      <c r="K20" s="8" t="s">
        <v>24</v>
      </c>
      <c r="L20" s="8" t="str">
        <f>IF(AND(F20&gt;Dashboard!$B$3,G20="No"),"Yes","")</f>
        <v/>
      </c>
      <c r="M20" s="8" t="str">
        <f t="shared" si="0"/>
        <v/>
      </c>
      <c r="N20" s="8" t="str">
        <f t="shared" si="1"/>
        <v/>
      </c>
      <c r="O20" s="18" t="str">
        <f>IF(COUNTIF($B$2:$B$301,B25)&gt;1,"Yes","")</f>
        <v/>
      </c>
      <c r="P20" s="8" t="str">
        <f t="shared" si="2"/>
        <v/>
      </c>
      <c r="Q20" s="8" t="str">
        <f t="shared" si="3"/>
        <v/>
      </c>
    </row>
    <row r="21" spans="1:17">
      <c r="A21" s="11">
        <v>20</v>
      </c>
      <c r="B21" s="11" t="s">
        <v>95</v>
      </c>
      <c r="C21" s="11" t="s">
        <v>96</v>
      </c>
      <c r="D21" s="11" t="s">
        <v>97</v>
      </c>
      <c r="E21" s="12">
        <v>46062</v>
      </c>
      <c r="F21" s="13">
        <v>1140.8</v>
      </c>
      <c r="G21" s="11" t="s">
        <v>28</v>
      </c>
      <c r="H21" s="11"/>
      <c r="I21" s="11" t="s">
        <v>98</v>
      </c>
      <c r="J21" s="11" t="s">
        <v>56</v>
      </c>
      <c r="K21" s="11" t="s">
        <v>24</v>
      </c>
      <c r="L21" s="11" t="str">
        <f>IF(AND(F21&gt;Dashboard!$B$3,G21="No"),"Yes","")</f>
        <v/>
      </c>
      <c r="M21" s="11" t="str">
        <f t="shared" si="0"/>
        <v/>
      </c>
      <c r="N21" s="11" t="str">
        <f t="shared" si="1"/>
        <v/>
      </c>
      <c r="O21" s="19" t="str">
        <f>IF(COUNTIF($B$2:$B$301,B26)&gt;1,"Yes","")</f>
        <v/>
      </c>
      <c r="P21" s="11" t="str">
        <f t="shared" si="2"/>
        <v/>
      </c>
      <c r="Q21" s="11" t="str">
        <f t="shared" si="3"/>
        <v/>
      </c>
    </row>
    <row r="22" spans="1:17">
      <c r="A22" s="8">
        <v>21</v>
      </c>
      <c r="B22" s="8" t="s">
        <v>99</v>
      </c>
      <c r="C22" s="8" t="s">
        <v>59</v>
      </c>
      <c r="D22" s="8" t="s">
        <v>60</v>
      </c>
      <c r="E22" s="9">
        <v>46045</v>
      </c>
      <c r="F22" s="10">
        <v>539.30999999999995</v>
      </c>
      <c r="G22" s="8" t="s">
        <v>20</v>
      </c>
      <c r="H22" s="8" t="s">
        <v>41</v>
      </c>
      <c r="I22" s="8" t="s">
        <v>100</v>
      </c>
      <c r="J22" s="8" t="s">
        <v>56</v>
      </c>
      <c r="K22" s="8" t="s">
        <v>57</v>
      </c>
      <c r="L22" s="8" t="str">
        <f>IF(AND(F22&gt;Dashboard!$B$3,G22="No"),"Yes","")</f>
        <v/>
      </c>
      <c r="M22" s="8" t="str">
        <f t="shared" si="0"/>
        <v/>
      </c>
      <c r="N22" s="8" t="str">
        <f t="shared" si="1"/>
        <v/>
      </c>
      <c r="O22" s="18" t="str">
        <f>IF(COUNTIF($B$2:$B$301,B27)&gt;1,"Yes","")</f>
        <v/>
      </c>
      <c r="P22" s="8" t="str">
        <f t="shared" si="2"/>
        <v/>
      </c>
      <c r="Q22" s="8" t="str">
        <f t="shared" si="3"/>
        <v/>
      </c>
    </row>
    <row r="23" spans="1:17">
      <c r="A23" s="11">
        <v>22</v>
      </c>
      <c r="B23" s="11" t="s">
        <v>101</v>
      </c>
      <c r="C23" s="11" t="s">
        <v>102</v>
      </c>
      <c r="D23" s="11" t="s">
        <v>103</v>
      </c>
      <c r="E23" s="12">
        <v>46174</v>
      </c>
      <c r="F23" s="13">
        <v>1093.19</v>
      </c>
      <c r="G23" s="11" t="s">
        <v>20</v>
      </c>
      <c r="H23" s="11" t="s">
        <v>41</v>
      </c>
      <c r="I23" s="11" t="s">
        <v>104</v>
      </c>
      <c r="J23" s="11" t="s">
        <v>62</v>
      </c>
      <c r="K23" s="11" t="s">
        <v>57</v>
      </c>
      <c r="L23" s="11" t="str">
        <f>IF(AND(F23&gt;Dashboard!$B$3,G23="No"),"Yes","")</f>
        <v/>
      </c>
      <c r="M23" s="11" t="str">
        <f t="shared" si="0"/>
        <v/>
      </c>
      <c r="N23" s="11" t="str">
        <f t="shared" si="1"/>
        <v/>
      </c>
      <c r="O23" s="19" t="str">
        <f>IF(COUNTIF($B$2:$B$301,B28)&gt;1,"Yes","")</f>
        <v/>
      </c>
      <c r="P23" s="11" t="str">
        <f t="shared" si="2"/>
        <v/>
      </c>
      <c r="Q23" s="11" t="str">
        <f t="shared" si="3"/>
        <v/>
      </c>
    </row>
    <row r="24" spans="1:17">
      <c r="A24" s="8">
        <v>23</v>
      </c>
      <c r="B24" s="8" t="s">
        <v>105</v>
      </c>
      <c r="C24" s="8" t="s">
        <v>32</v>
      </c>
      <c r="D24" s="8" t="s">
        <v>33</v>
      </c>
      <c r="E24" s="9">
        <v>46146</v>
      </c>
      <c r="F24" s="10">
        <v>429.24</v>
      </c>
      <c r="G24" s="8" t="s">
        <v>20</v>
      </c>
      <c r="H24" s="8" t="s">
        <v>47</v>
      </c>
      <c r="I24" s="8" t="s">
        <v>106</v>
      </c>
      <c r="J24" s="8" t="s">
        <v>56</v>
      </c>
      <c r="K24" s="8" t="s">
        <v>43</v>
      </c>
      <c r="L24" s="8" t="str">
        <f>IF(AND(F24&gt;Dashboard!$B$3,G24="No"),"Yes","")</f>
        <v/>
      </c>
      <c r="M24" s="8" t="str">
        <f t="shared" si="0"/>
        <v/>
      </c>
      <c r="N24" s="8" t="str">
        <f t="shared" si="1"/>
        <v/>
      </c>
      <c r="O24" s="18" t="str">
        <f>IF(COUNTIF($B$2:$B$301,B29)&gt;1,"Yes","")</f>
        <v/>
      </c>
      <c r="P24" s="8" t="str">
        <f t="shared" si="2"/>
        <v/>
      </c>
      <c r="Q24" s="8" t="str">
        <f t="shared" si="3"/>
        <v/>
      </c>
    </row>
    <row r="25" spans="1:17">
      <c r="A25" s="11">
        <v>24</v>
      </c>
      <c r="B25" s="11" t="s">
        <v>107</v>
      </c>
      <c r="C25" s="11" t="s">
        <v>32</v>
      </c>
      <c r="D25" s="11" t="s">
        <v>33</v>
      </c>
      <c r="E25" s="12">
        <v>46195</v>
      </c>
      <c r="F25" s="13">
        <v>378.9</v>
      </c>
      <c r="G25" s="11" t="s">
        <v>20</v>
      </c>
      <c r="H25" s="11" t="s">
        <v>34</v>
      </c>
      <c r="I25" s="11" t="s">
        <v>108</v>
      </c>
      <c r="J25" s="11" t="s">
        <v>56</v>
      </c>
      <c r="K25" s="11" t="s">
        <v>24</v>
      </c>
      <c r="L25" s="11" t="str">
        <f>IF(AND(F25&gt;Dashboard!$B$3,G25="No"),"Yes","")</f>
        <v/>
      </c>
      <c r="M25" s="11" t="str">
        <f t="shared" si="0"/>
        <v/>
      </c>
      <c r="N25" s="11" t="str">
        <f t="shared" si="1"/>
        <v/>
      </c>
      <c r="O25" s="19" t="str">
        <f>IF(COUNTIF($B$2:$B$301,B30)&gt;1,"Yes","")</f>
        <v/>
      </c>
      <c r="P25" s="11" t="str">
        <f t="shared" si="2"/>
        <v/>
      </c>
      <c r="Q25" s="11" t="str">
        <f t="shared" si="3"/>
        <v/>
      </c>
    </row>
    <row r="26" spans="1:17">
      <c r="A26" s="8">
        <v>25</v>
      </c>
      <c r="B26" s="8" t="s">
        <v>109</v>
      </c>
      <c r="C26" s="8" t="s">
        <v>110</v>
      </c>
      <c r="D26" s="8" t="s">
        <v>111</v>
      </c>
      <c r="E26" s="9">
        <v>46146</v>
      </c>
      <c r="F26" s="10">
        <v>817.57</v>
      </c>
      <c r="G26" s="8" t="s">
        <v>20</v>
      </c>
      <c r="H26" s="8" t="s">
        <v>21</v>
      </c>
      <c r="I26" s="8" t="s">
        <v>112</v>
      </c>
      <c r="J26" s="8" t="s">
        <v>36</v>
      </c>
      <c r="K26" s="8" t="s">
        <v>57</v>
      </c>
      <c r="L26" s="8" t="str">
        <f>IF(AND(F26&gt;Dashboard!$B$3,G26="No"),"Yes","")</f>
        <v/>
      </c>
      <c r="M26" s="8" t="str">
        <f t="shared" si="0"/>
        <v/>
      </c>
      <c r="N26" s="8" t="str">
        <f t="shared" si="1"/>
        <v/>
      </c>
      <c r="O26" s="18" t="str">
        <f>IF(COUNTIF($B$2:$B$301,B31)&gt;1,"Yes","")</f>
        <v/>
      </c>
      <c r="P26" s="8" t="str">
        <f t="shared" si="2"/>
        <v/>
      </c>
      <c r="Q26" s="8" t="str">
        <f t="shared" si="3"/>
        <v/>
      </c>
    </row>
    <row r="27" spans="1:17">
      <c r="A27" s="11">
        <v>26</v>
      </c>
      <c r="B27" s="11" t="s">
        <v>113</v>
      </c>
      <c r="C27" s="11" t="s">
        <v>114</v>
      </c>
      <c r="D27" s="11" t="s">
        <v>115</v>
      </c>
      <c r="E27" s="12">
        <v>46077</v>
      </c>
      <c r="F27" s="13">
        <v>158.19</v>
      </c>
      <c r="G27" s="11" t="s">
        <v>20</v>
      </c>
      <c r="H27" s="11" t="s">
        <v>73</v>
      </c>
      <c r="I27" s="11" t="s">
        <v>116</v>
      </c>
      <c r="J27" s="11" t="s">
        <v>36</v>
      </c>
      <c r="K27" s="11" t="s">
        <v>43</v>
      </c>
      <c r="L27" s="11" t="str">
        <f>IF(AND(F27&gt;Dashboard!$B$3,G27="No"),"Yes","")</f>
        <v/>
      </c>
      <c r="M27" s="11" t="str">
        <f t="shared" si="0"/>
        <v/>
      </c>
      <c r="N27" s="11" t="str">
        <f t="shared" si="1"/>
        <v/>
      </c>
      <c r="O27" s="19" t="str">
        <f>IF(COUNTIF($B$2:$B$301,B32)&gt;1,"Yes","")</f>
        <v>Yes</v>
      </c>
      <c r="P27" s="11" t="str">
        <f t="shared" si="2"/>
        <v/>
      </c>
      <c r="Q27" s="11" t="str">
        <f t="shared" si="3"/>
        <v>Duplicate invoice</v>
      </c>
    </row>
    <row r="28" spans="1:17">
      <c r="A28" s="8">
        <v>27</v>
      </c>
      <c r="B28" s="8" t="s">
        <v>117</v>
      </c>
      <c r="C28" s="8" t="s">
        <v>32</v>
      </c>
      <c r="D28" s="8" t="s">
        <v>33</v>
      </c>
      <c r="E28" s="9">
        <v>46116</v>
      </c>
      <c r="F28" s="10">
        <v>1209.6600000000001</v>
      </c>
      <c r="G28" s="8" t="s">
        <v>20</v>
      </c>
      <c r="H28" s="8" t="s">
        <v>73</v>
      </c>
      <c r="I28" s="8" t="s">
        <v>118</v>
      </c>
      <c r="J28" s="8" t="s">
        <v>62</v>
      </c>
      <c r="K28" s="8" t="s">
        <v>43</v>
      </c>
      <c r="L28" s="8" t="str">
        <f>IF(AND(F28&gt;Dashboard!$B$3,G28="No"),"Yes","")</f>
        <v/>
      </c>
      <c r="M28" s="8" t="str">
        <f t="shared" si="0"/>
        <v/>
      </c>
      <c r="N28" s="8" t="str">
        <f t="shared" si="1"/>
        <v/>
      </c>
      <c r="O28" s="18" t="str">
        <f>IF(COUNTIF($B$2:$B$301,B33)&gt;1,"Yes","")</f>
        <v>Yes</v>
      </c>
      <c r="P28" s="8" t="str">
        <f t="shared" si="2"/>
        <v>Yes</v>
      </c>
      <c r="Q28" s="8" t="str">
        <f t="shared" si="3"/>
        <v>Duplicate invoice; Weekend posting</v>
      </c>
    </row>
    <row r="29" spans="1:17">
      <c r="A29" s="11">
        <v>28</v>
      </c>
      <c r="B29" s="11" t="s">
        <v>119</v>
      </c>
      <c r="C29" s="11" t="s">
        <v>114</v>
      </c>
      <c r="D29" s="11" t="s">
        <v>115</v>
      </c>
      <c r="E29" s="12">
        <v>46191</v>
      </c>
      <c r="F29" s="13">
        <v>711.47</v>
      </c>
      <c r="G29" s="11" t="s">
        <v>20</v>
      </c>
      <c r="H29" s="11" t="s">
        <v>73</v>
      </c>
      <c r="I29" s="11" t="s">
        <v>120</v>
      </c>
      <c r="J29" s="11" t="s">
        <v>79</v>
      </c>
      <c r="K29" s="11" t="s">
        <v>24</v>
      </c>
      <c r="L29" s="11" t="str">
        <f>IF(AND(F29&gt;Dashboard!$B$3,G29="No"),"Yes","")</f>
        <v/>
      </c>
      <c r="M29" s="11" t="str">
        <f t="shared" si="0"/>
        <v/>
      </c>
      <c r="N29" s="11" t="str">
        <f t="shared" si="1"/>
        <v/>
      </c>
      <c r="O29" s="19" t="str">
        <f>IF(COUNTIF($B$2:$B$301,B34)&gt;1,"Yes","")</f>
        <v/>
      </c>
      <c r="P29" s="11" t="str">
        <f t="shared" si="2"/>
        <v/>
      </c>
      <c r="Q29" s="11" t="str">
        <f t="shared" si="3"/>
        <v/>
      </c>
    </row>
    <row r="30" spans="1:17">
      <c r="A30" s="8">
        <v>29</v>
      </c>
      <c r="B30" s="8" t="s">
        <v>121</v>
      </c>
      <c r="C30" s="8" t="s">
        <v>122</v>
      </c>
      <c r="D30" s="8" t="s">
        <v>123</v>
      </c>
      <c r="E30" s="9">
        <v>46142</v>
      </c>
      <c r="F30" s="10">
        <v>1355.82</v>
      </c>
      <c r="G30" s="8" t="s">
        <v>20</v>
      </c>
      <c r="H30" s="8" t="s">
        <v>41</v>
      </c>
      <c r="I30" s="8" t="s">
        <v>124</v>
      </c>
      <c r="J30" s="8" t="s">
        <v>36</v>
      </c>
      <c r="K30" s="8" t="s">
        <v>57</v>
      </c>
      <c r="L30" s="8" t="str">
        <f>IF(AND(F30&gt;Dashboard!$B$3,G30="No"),"Yes","")</f>
        <v/>
      </c>
      <c r="M30" s="8" t="str">
        <f t="shared" si="0"/>
        <v/>
      </c>
      <c r="N30" s="8" t="str">
        <f t="shared" si="1"/>
        <v/>
      </c>
      <c r="O30" s="18" t="str">
        <f>IF(COUNTIF($B$2:$B$301,B35)&gt;1,"Yes","")</f>
        <v/>
      </c>
      <c r="P30" s="8" t="str">
        <f t="shared" si="2"/>
        <v/>
      </c>
      <c r="Q30" s="8" t="str">
        <f t="shared" si="3"/>
        <v/>
      </c>
    </row>
    <row r="31" spans="1:17">
      <c r="A31" s="11">
        <v>30</v>
      </c>
      <c r="B31" s="11" t="s">
        <v>125</v>
      </c>
      <c r="C31" s="11" t="s">
        <v>53</v>
      </c>
      <c r="D31" s="11" t="s">
        <v>54</v>
      </c>
      <c r="E31" s="12">
        <v>46139</v>
      </c>
      <c r="F31" s="13">
        <v>112.3</v>
      </c>
      <c r="G31" s="11" t="s">
        <v>20</v>
      </c>
      <c r="H31" s="11" t="s">
        <v>73</v>
      </c>
      <c r="I31" s="11" t="s">
        <v>126</v>
      </c>
      <c r="J31" s="11" t="s">
        <v>30</v>
      </c>
      <c r="K31" s="11" t="s">
        <v>43</v>
      </c>
      <c r="L31" s="11" t="str">
        <f>IF(AND(F31&gt;Dashboard!$B$3,G31="No"),"Yes","")</f>
        <v/>
      </c>
      <c r="M31" s="11" t="str">
        <f t="shared" si="0"/>
        <v/>
      </c>
      <c r="N31" s="11" t="str">
        <f t="shared" si="1"/>
        <v/>
      </c>
      <c r="O31" s="19" t="str">
        <f>IF(COUNTIF($B$2:$B$301,B36)&gt;1,"Yes","")</f>
        <v/>
      </c>
      <c r="P31" s="11" t="str">
        <f t="shared" si="2"/>
        <v/>
      </c>
      <c r="Q31" s="11" t="str">
        <f t="shared" si="3"/>
        <v/>
      </c>
    </row>
    <row r="32" spans="1:17">
      <c r="A32" s="8">
        <v>31</v>
      </c>
      <c r="B32" s="8" t="s">
        <v>127</v>
      </c>
      <c r="C32" s="8" t="s">
        <v>53</v>
      </c>
      <c r="D32" s="8" t="s">
        <v>54</v>
      </c>
      <c r="E32" s="9">
        <v>46153</v>
      </c>
      <c r="F32" s="10">
        <v>1893.55</v>
      </c>
      <c r="G32" s="8" t="s">
        <v>20</v>
      </c>
      <c r="H32" s="8" t="s">
        <v>73</v>
      </c>
      <c r="I32" s="8" t="s">
        <v>128</v>
      </c>
      <c r="J32" s="8" t="s">
        <v>62</v>
      </c>
      <c r="K32" s="8" t="s">
        <v>24</v>
      </c>
      <c r="L32" s="8" t="str">
        <f>IF(AND(F32&gt;Dashboard!$B$3,G32="No"),"Yes","")</f>
        <v/>
      </c>
      <c r="M32" s="8" t="str">
        <f t="shared" si="0"/>
        <v/>
      </c>
      <c r="N32" s="8" t="str">
        <f t="shared" si="1"/>
        <v/>
      </c>
      <c r="O32" s="18" t="str">
        <f>IF(COUNTIF($B$2:$B$301,B37)&gt;1,"Yes","")</f>
        <v/>
      </c>
      <c r="P32" s="8" t="str">
        <f t="shared" si="2"/>
        <v/>
      </c>
      <c r="Q32" s="8" t="str">
        <f t="shared" si="3"/>
        <v/>
      </c>
    </row>
    <row r="33" spans="1:17">
      <c r="A33" s="11">
        <v>32</v>
      </c>
      <c r="B33" s="11" t="s">
        <v>127</v>
      </c>
      <c r="C33" s="11" t="s">
        <v>129</v>
      </c>
      <c r="D33" s="11" t="s">
        <v>130</v>
      </c>
      <c r="E33" s="12">
        <v>46071</v>
      </c>
      <c r="F33" s="13">
        <v>1904.65</v>
      </c>
      <c r="G33" s="11" t="s">
        <v>20</v>
      </c>
      <c r="H33" s="11" t="s">
        <v>73</v>
      </c>
      <c r="I33" s="11" t="s">
        <v>131</v>
      </c>
      <c r="J33" s="11" t="s">
        <v>56</v>
      </c>
      <c r="K33" s="11" t="s">
        <v>24</v>
      </c>
      <c r="L33" s="11" t="str">
        <f>IF(AND(F33&gt;Dashboard!$B$3,G33="No"),"Yes","")</f>
        <v/>
      </c>
      <c r="M33" s="11" t="str">
        <f t="shared" si="0"/>
        <v/>
      </c>
      <c r="N33" s="11" t="str">
        <f t="shared" si="1"/>
        <v/>
      </c>
      <c r="O33" s="19" t="str">
        <f>IF(COUNTIF($B$2:$B$301,B38)&gt;1,"Yes","")</f>
        <v/>
      </c>
      <c r="P33" s="11" t="str">
        <f t="shared" si="2"/>
        <v/>
      </c>
      <c r="Q33" s="11" t="str">
        <f t="shared" si="3"/>
        <v/>
      </c>
    </row>
    <row r="34" spans="1:17">
      <c r="A34" s="8">
        <v>33</v>
      </c>
      <c r="B34" s="8" t="s">
        <v>132</v>
      </c>
      <c r="C34" s="8" t="s">
        <v>39</v>
      </c>
      <c r="D34" s="8" t="s">
        <v>40</v>
      </c>
      <c r="E34" s="9">
        <v>46077</v>
      </c>
      <c r="F34" s="10">
        <v>5476.4</v>
      </c>
      <c r="G34" s="8" t="s">
        <v>20</v>
      </c>
      <c r="H34" s="8" t="s">
        <v>21</v>
      </c>
      <c r="I34" s="8" t="s">
        <v>133</v>
      </c>
      <c r="J34" s="8" t="s">
        <v>36</v>
      </c>
      <c r="K34" s="8" t="s">
        <v>37</v>
      </c>
      <c r="L34" s="8" t="str">
        <f>IF(AND(F34&gt;Dashboard!$B$3,G34="No"),"Yes","")</f>
        <v/>
      </c>
      <c r="M34" s="8" t="str">
        <f t="shared" si="0"/>
        <v/>
      </c>
      <c r="N34" s="8" t="str">
        <f t="shared" si="1"/>
        <v/>
      </c>
      <c r="O34" s="18" t="str">
        <f>IF(COUNTIF($B$2:$B$301,B39)&gt;1,"Yes","")</f>
        <v/>
      </c>
      <c r="P34" s="8" t="str">
        <f t="shared" si="2"/>
        <v/>
      </c>
      <c r="Q34" s="8" t="str">
        <f t="shared" si="3"/>
        <v/>
      </c>
    </row>
    <row r="35" spans="1:17">
      <c r="A35" s="11">
        <v>34</v>
      </c>
      <c r="B35" s="11" t="s">
        <v>134</v>
      </c>
      <c r="C35" s="11" t="s">
        <v>110</v>
      </c>
      <c r="D35" s="11" t="s">
        <v>111</v>
      </c>
      <c r="E35" s="12">
        <v>46037</v>
      </c>
      <c r="F35" s="13">
        <v>1007.11</v>
      </c>
      <c r="G35" s="11" t="s">
        <v>20</v>
      </c>
      <c r="H35" s="11" t="s">
        <v>21</v>
      </c>
      <c r="I35" s="11" t="s">
        <v>135</v>
      </c>
      <c r="J35" s="11" t="s">
        <v>36</v>
      </c>
      <c r="K35" s="11" t="s">
        <v>24</v>
      </c>
      <c r="L35" s="11" t="str">
        <f>IF(AND(F35&gt;Dashboard!$B$3,G35="No"),"Yes","")</f>
        <v/>
      </c>
      <c r="M35" s="11" t="str">
        <f t="shared" si="0"/>
        <v/>
      </c>
      <c r="N35" s="11" t="str">
        <f t="shared" si="1"/>
        <v/>
      </c>
      <c r="O35" s="19" t="str">
        <f>IF(COUNTIF($B$2:$B$301,B40)&gt;1,"Yes","")</f>
        <v/>
      </c>
      <c r="P35" s="11" t="str">
        <f t="shared" si="2"/>
        <v/>
      </c>
      <c r="Q35" s="11" t="str">
        <f t="shared" si="3"/>
        <v/>
      </c>
    </row>
    <row r="36" spans="1:17">
      <c r="A36" s="8">
        <v>35</v>
      </c>
      <c r="B36" s="8" t="s">
        <v>136</v>
      </c>
      <c r="C36" s="8" t="s">
        <v>122</v>
      </c>
      <c r="D36" s="8" t="s">
        <v>123</v>
      </c>
      <c r="E36" s="9">
        <v>46146</v>
      </c>
      <c r="F36" s="10">
        <v>72.650000000000006</v>
      </c>
      <c r="G36" s="8" t="s">
        <v>20</v>
      </c>
      <c r="H36" s="8" t="s">
        <v>47</v>
      </c>
      <c r="I36" s="8" t="s">
        <v>137</v>
      </c>
      <c r="J36" s="8" t="s">
        <v>79</v>
      </c>
      <c r="K36" s="8" t="s">
        <v>43</v>
      </c>
      <c r="L36" s="8" t="str">
        <f>IF(AND(F36&gt;Dashboard!$B$3,G36="No"),"Yes","")</f>
        <v/>
      </c>
      <c r="M36" s="8" t="str">
        <f t="shared" si="0"/>
        <v/>
      </c>
      <c r="N36" s="8" t="str">
        <f t="shared" si="1"/>
        <v/>
      </c>
      <c r="O36" s="18" t="str">
        <f>IF(COUNTIF($B$2:$B$301,B41)&gt;1,"Yes","")</f>
        <v/>
      </c>
      <c r="P36" s="8" t="str">
        <f t="shared" si="2"/>
        <v/>
      </c>
      <c r="Q36" s="8" t="str">
        <f t="shared" si="3"/>
        <v/>
      </c>
    </row>
    <row r="37" spans="1:17">
      <c r="A37" s="11">
        <v>36</v>
      </c>
      <c r="B37" s="11" t="s">
        <v>138</v>
      </c>
      <c r="C37" s="11" t="s">
        <v>59</v>
      </c>
      <c r="D37" s="11" t="s">
        <v>60</v>
      </c>
      <c r="E37" s="12">
        <v>46104</v>
      </c>
      <c r="F37" s="13">
        <v>398.71</v>
      </c>
      <c r="G37" s="11" t="s">
        <v>20</v>
      </c>
      <c r="H37" s="11" t="s">
        <v>41</v>
      </c>
      <c r="I37" s="11" t="s">
        <v>139</v>
      </c>
      <c r="J37" s="11" t="s">
        <v>79</v>
      </c>
      <c r="K37" s="11" t="s">
        <v>43</v>
      </c>
      <c r="L37" s="11" t="str">
        <f>IF(AND(F37&gt;Dashboard!$B$3,G37="No"),"Yes","")</f>
        <v/>
      </c>
      <c r="M37" s="11" t="str">
        <f t="shared" si="0"/>
        <v/>
      </c>
      <c r="N37" s="11" t="str">
        <f t="shared" si="1"/>
        <v/>
      </c>
      <c r="O37" s="19" t="str">
        <f>IF(COUNTIF($B$2:$B$301,B42)&gt;1,"Yes","")</f>
        <v/>
      </c>
      <c r="P37" s="11" t="str">
        <f t="shared" si="2"/>
        <v/>
      </c>
      <c r="Q37" s="11" t="str">
        <f>_xlfn.LET(_xlpm.HighAmt,L37="Yes",_xlpm.MissingPO,M37="Yes",_xlpm.DupInv,O37="Yes",_xlpm.MissingVendor,N37="Yes",_xlpm.WeekendPost,P37="Yes",_xlfn.TEXTJOIN("; ",TRUE,IF(_xlpm.HighAmt,"High-dollar unapproved",""),IF(_xlpm.MissingPO,"Missing PO",""),IF(_xlpm.DupInv,"Duplicate invoice",""),IF(_xlpm.MissingVendor,"Missing vendor ID",""),IF(_xlpm.WeekendPost,"Weekend posting","")))</f>
        <v/>
      </c>
    </row>
    <row r="38" spans="1:17">
      <c r="A38" s="8">
        <v>37</v>
      </c>
      <c r="B38" s="8" t="s">
        <v>140</v>
      </c>
      <c r="C38" s="8" t="s">
        <v>122</v>
      </c>
      <c r="D38" s="8" t="s">
        <v>123</v>
      </c>
      <c r="E38" s="9">
        <v>46051</v>
      </c>
      <c r="F38" s="10">
        <v>1254.6099999999999</v>
      </c>
      <c r="G38" s="8" t="s">
        <v>20</v>
      </c>
      <c r="H38" s="8" t="s">
        <v>34</v>
      </c>
      <c r="I38" s="8"/>
      <c r="J38" s="8" t="s">
        <v>23</v>
      </c>
      <c r="K38" s="8" t="s">
        <v>43</v>
      </c>
      <c r="L38" s="8" t="str">
        <f>IF(AND(F38&gt;Dashboard!$B$3,G38="No"),"Yes","")</f>
        <v/>
      </c>
      <c r="M38" s="8" t="str">
        <f t="shared" si="0"/>
        <v>Yes</v>
      </c>
      <c r="N38" s="8" t="str">
        <f t="shared" si="1"/>
        <v/>
      </c>
      <c r="O38" s="18" t="str">
        <f>IF(COUNTIF($B$2:$B$301,B43)&gt;1,"Yes","")</f>
        <v/>
      </c>
      <c r="P38" s="8" t="str">
        <f t="shared" si="2"/>
        <v/>
      </c>
      <c r="Q38" s="8" t="str">
        <f t="shared" si="3"/>
        <v>Missing PO</v>
      </c>
    </row>
    <row r="39" spans="1:17">
      <c r="A39" s="11">
        <v>38</v>
      </c>
      <c r="B39" s="11" t="s">
        <v>141</v>
      </c>
      <c r="C39" s="11" t="s">
        <v>18</v>
      </c>
      <c r="D39" s="11" t="s">
        <v>19</v>
      </c>
      <c r="E39" s="12">
        <v>46055</v>
      </c>
      <c r="F39" s="13">
        <v>1287.1300000000001</v>
      </c>
      <c r="G39" s="11" t="s">
        <v>20</v>
      </c>
      <c r="H39" s="11" t="s">
        <v>21</v>
      </c>
      <c r="I39" s="11" t="s">
        <v>142</v>
      </c>
      <c r="J39" s="11" t="s">
        <v>79</v>
      </c>
      <c r="K39" s="11" t="s">
        <v>37</v>
      </c>
      <c r="L39" s="11" t="str">
        <f>IF(AND(F39&gt;Dashboard!$B$3,G39="No"),"Yes","")</f>
        <v/>
      </c>
      <c r="M39" s="11" t="str">
        <f t="shared" si="0"/>
        <v/>
      </c>
      <c r="N39" s="11" t="str">
        <f t="shared" si="1"/>
        <v/>
      </c>
      <c r="O39" s="19" t="str">
        <f>IF(COUNTIF($B$2:$B$301,B44)&gt;1,"Yes","")</f>
        <v/>
      </c>
      <c r="P39" s="11" t="str">
        <f t="shared" si="2"/>
        <v/>
      </c>
      <c r="Q39" s="11" t="str">
        <f t="shared" si="3"/>
        <v/>
      </c>
    </row>
    <row r="40" spans="1:17">
      <c r="A40" s="8">
        <v>39</v>
      </c>
      <c r="B40" s="8" t="s">
        <v>143</v>
      </c>
      <c r="C40" s="8" t="s">
        <v>110</v>
      </c>
      <c r="D40" s="8" t="s">
        <v>111</v>
      </c>
      <c r="E40" s="9">
        <v>46038</v>
      </c>
      <c r="F40" s="10">
        <v>3381.75</v>
      </c>
      <c r="G40" s="8" t="s">
        <v>20</v>
      </c>
      <c r="H40" s="8" t="s">
        <v>21</v>
      </c>
      <c r="I40" s="8" t="s">
        <v>144</v>
      </c>
      <c r="J40" s="8" t="s">
        <v>62</v>
      </c>
      <c r="K40" s="8" t="s">
        <v>43</v>
      </c>
      <c r="L40" s="8" t="str">
        <f>IF(AND(F40&gt;Dashboard!$B$3,G40="No"),"Yes","")</f>
        <v/>
      </c>
      <c r="M40" s="8" t="str">
        <f t="shared" si="0"/>
        <v/>
      </c>
      <c r="N40" s="8" t="str">
        <f t="shared" si="1"/>
        <v/>
      </c>
      <c r="O40" s="18" t="str">
        <f>IF(COUNTIF($B$2:$B$301,B45)&gt;1,"Yes","")</f>
        <v/>
      </c>
      <c r="P40" s="8" t="str">
        <f t="shared" si="2"/>
        <v/>
      </c>
      <c r="Q40" s="8" t="str">
        <f t="shared" si="3"/>
        <v/>
      </c>
    </row>
    <row r="41" spans="1:17">
      <c r="A41" s="11">
        <v>40</v>
      </c>
      <c r="B41" s="11" t="s">
        <v>145</v>
      </c>
      <c r="C41" s="11" t="s">
        <v>114</v>
      </c>
      <c r="D41" s="11" t="s">
        <v>115</v>
      </c>
      <c r="E41" s="12">
        <v>46050</v>
      </c>
      <c r="F41" s="13">
        <v>448.92</v>
      </c>
      <c r="G41" s="11" t="s">
        <v>20</v>
      </c>
      <c r="H41" s="11" t="s">
        <v>34</v>
      </c>
      <c r="I41" s="11" t="s">
        <v>146</v>
      </c>
      <c r="J41" s="11" t="s">
        <v>79</v>
      </c>
      <c r="K41" s="11" t="s">
        <v>37</v>
      </c>
      <c r="L41" s="11" t="str">
        <f>IF(AND(F41&gt;Dashboard!$B$3,G41="No"),"Yes","")</f>
        <v/>
      </c>
      <c r="M41" s="11" t="str">
        <f t="shared" si="0"/>
        <v/>
      </c>
      <c r="N41" s="11" t="str">
        <f t="shared" si="1"/>
        <v/>
      </c>
      <c r="O41" s="19" t="str">
        <f>IF(COUNTIF($B$2:$B$301,B46)&gt;1,"Yes","")</f>
        <v/>
      </c>
      <c r="P41" s="11" t="str">
        <f t="shared" si="2"/>
        <v/>
      </c>
      <c r="Q41" s="11" t="str">
        <f t="shared" si="3"/>
        <v/>
      </c>
    </row>
    <row r="42" spans="1:17">
      <c r="A42" s="8">
        <v>41</v>
      </c>
      <c r="B42" s="8" t="s">
        <v>147</v>
      </c>
      <c r="C42" s="8" t="s">
        <v>18</v>
      </c>
      <c r="D42" s="8" t="s">
        <v>19</v>
      </c>
      <c r="E42" s="9">
        <v>46037</v>
      </c>
      <c r="F42" s="10">
        <v>525.1</v>
      </c>
      <c r="G42" s="8" t="s">
        <v>20</v>
      </c>
      <c r="H42" s="8" t="s">
        <v>73</v>
      </c>
      <c r="I42" s="8" t="s">
        <v>148</v>
      </c>
      <c r="J42" s="8" t="s">
        <v>51</v>
      </c>
      <c r="K42" s="8" t="s">
        <v>43</v>
      </c>
      <c r="L42" s="8" t="str">
        <f>IF(AND(F42&gt;Dashboard!$B$3,G42="No"),"Yes","")</f>
        <v/>
      </c>
      <c r="M42" s="8" t="str">
        <f t="shared" si="0"/>
        <v/>
      </c>
      <c r="N42" s="8" t="str">
        <f t="shared" si="1"/>
        <v/>
      </c>
      <c r="O42" s="18" t="str">
        <f>IF(COUNTIF($B$2:$B$301,B47)&gt;1,"Yes","")</f>
        <v/>
      </c>
      <c r="P42" s="8" t="str">
        <f t="shared" si="2"/>
        <v/>
      </c>
      <c r="Q42" s="8" t="str">
        <f t="shared" si="3"/>
        <v/>
      </c>
    </row>
    <row r="43" spans="1:17">
      <c r="A43" s="11">
        <v>42</v>
      </c>
      <c r="B43" s="11" t="s">
        <v>149</v>
      </c>
      <c r="C43" s="11" t="s">
        <v>18</v>
      </c>
      <c r="D43" s="11" t="s">
        <v>19</v>
      </c>
      <c r="E43" s="12">
        <v>46197</v>
      </c>
      <c r="F43" s="13">
        <v>581.58000000000004</v>
      </c>
      <c r="G43" s="11" t="s">
        <v>20</v>
      </c>
      <c r="H43" s="11" t="s">
        <v>47</v>
      </c>
      <c r="I43" s="11" t="s">
        <v>150</v>
      </c>
      <c r="J43" s="11" t="s">
        <v>48</v>
      </c>
      <c r="K43" s="11" t="s">
        <v>24</v>
      </c>
      <c r="L43" s="11" t="str">
        <f>IF(AND(F43&gt;Dashboard!$B$3,G43="No"),"Yes","")</f>
        <v/>
      </c>
      <c r="M43" s="11" t="str">
        <f t="shared" si="0"/>
        <v/>
      </c>
      <c r="N43" s="11" t="str">
        <f t="shared" si="1"/>
        <v/>
      </c>
      <c r="O43" s="19" t="str">
        <f>IF(COUNTIF($B$2:$B$301,B48)&gt;1,"Yes","")</f>
        <v/>
      </c>
      <c r="P43" s="11" t="str">
        <f t="shared" si="2"/>
        <v/>
      </c>
      <c r="Q43" s="11" t="str">
        <f t="shared" si="3"/>
        <v/>
      </c>
    </row>
    <row r="44" spans="1:17">
      <c r="A44" s="8">
        <v>43</v>
      </c>
      <c r="B44" s="8" t="s">
        <v>151</v>
      </c>
      <c r="C44" s="8" t="s">
        <v>152</v>
      </c>
      <c r="D44" s="8" t="s">
        <v>64</v>
      </c>
      <c r="E44" s="9">
        <v>46153</v>
      </c>
      <c r="F44" s="10">
        <v>1604.12</v>
      </c>
      <c r="G44" s="8" t="s">
        <v>20</v>
      </c>
      <c r="H44" s="8" t="s">
        <v>73</v>
      </c>
      <c r="I44" s="8" t="s">
        <v>153</v>
      </c>
      <c r="J44" s="8" t="s">
        <v>48</v>
      </c>
      <c r="K44" s="8" t="s">
        <v>37</v>
      </c>
      <c r="L44" s="8" t="str">
        <f>IF(AND(F44&gt;Dashboard!$B$3,G44="No"),"Yes","")</f>
        <v/>
      </c>
      <c r="M44" s="8" t="str">
        <f t="shared" si="0"/>
        <v/>
      </c>
      <c r="N44" s="8" t="str">
        <f t="shared" si="1"/>
        <v/>
      </c>
      <c r="O44" s="18" t="str">
        <f>IF(COUNTIF($B$2:$B$301,B49)&gt;1,"Yes","")</f>
        <v/>
      </c>
      <c r="P44" s="8" t="str">
        <f t="shared" si="2"/>
        <v/>
      </c>
      <c r="Q44" s="8" t="str">
        <f t="shared" si="3"/>
        <v/>
      </c>
    </row>
    <row r="45" spans="1:17">
      <c r="A45" s="11">
        <v>44</v>
      </c>
      <c r="B45" s="11" t="s">
        <v>154</v>
      </c>
      <c r="C45" s="11"/>
      <c r="D45" s="11" t="s">
        <v>46</v>
      </c>
      <c r="E45" s="12">
        <v>46062</v>
      </c>
      <c r="F45" s="13">
        <v>4025.83</v>
      </c>
      <c r="G45" s="11" t="s">
        <v>20</v>
      </c>
      <c r="H45" s="11" t="s">
        <v>73</v>
      </c>
      <c r="I45" s="11" t="s">
        <v>155</v>
      </c>
      <c r="J45" s="11" t="s">
        <v>48</v>
      </c>
      <c r="K45" s="11" t="s">
        <v>43</v>
      </c>
      <c r="L45" s="11" t="str">
        <f>IF(AND(F45&gt;Dashboard!$B$3,G45="No"),"Yes","")</f>
        <v/>
      </c>
      <c r="M45" s="11" t="str">
        <f t="shared" si="0"/>
        <v/>
      </c>
      <c r="N45" s="11" t="str">
        <f t="shared" si="1"/>
        <v>Yes</v>
      </c>
      <c r="O45" s="19" t="str">
        <f>IF(COUNTIF($B$2:$B$301,B50)&gt;1,"Yes","")</f>
        <v/>
      </c>
      <c r="P45" s="11" t="str">
        <f t="shared" si="2"/>
        <v/>
      </c>
      <c r="Q45" s="11" t="str">
        <f t="shared" si="3"/>
        <v>Missing vendor ID</v>
      </c>
    </row>
    <row r="46" spans="1:17">
      <c r="A46" s="8">
        <v>45</v>
      </c>
      <c r="B46" s="8" t="s">
        <v>156</v>
      </c>
      <c r="C46" s="8" t="s">
        <v>102</v>
      </c>
      <c r="D46" s="8" t="s">
        <v>103</v>
      </c>
      <c r="E46" s="9">
        <v>46027</v>
      </c>
      <c r="F46" s="10">
        <v>538.17999999999995</v>
      </c>
      <c r="G46" s="8" t="s">
        <v>20</v>
      </c>
      <c r="H46" s="8" t="s">
        <v>21</v>
      </c>
      <c r="I46" s="8" t="s">
        <v>157</v>
      </c>
      <c r="J46" s="8" t="s">
        <v>48</v>
      </c>
      <c r="K46" s="8" t="s">
        <v>24</v>
      </c>
      <c r="L46" s="8" t="str">
        <f>IF(AND(F46&gt;Dashboard!$B$3,G46="No"),"Yes","")</f>
        <v/>
      </c>
      <c r="M46" s="8" t="str">
        <f t="shared" si="0"/>
        <v/>
      </c>
      <c r="N46" s="8" t="str">
        <f t="shared" si="1"/>
        <v/>
      </c>
      <c r="O46" s="18" t="str">
        <f>IF(COUNTIF($B$2:$B$301,B51)&gt;1,"Yes","")</f>
        <v/>
      </c>
      <c r="P46" s="8" t="str">
        <f t="shared" si="2"/>
        <v/>
      </c>
      <c r="Q46" s="8" t="str">
        <f t="shared" si="3"/>
        <v/>
      </c>
    </row>
    <row r="47" spans="1:17">
      <c r="A47" s="11">
        <v>46</v>
      </c>
      <c r="B47" s="11" t="s">
        <v>158</v>
      </c>
      <c r="C47" s="11" t="s">
        <v>110</v>
      </c>
      <c r="D47" s="11" t="s">
        <v>111</v>
      </c>
      <c r="E47" s="12">
        <v>46146</v>
      </c>
      <c r="F47" s="13">
        <v>3623.62</v>
      </c>
      <c r="G47" s="11" t="s">
        <v>20</v>
      </c>
      <c r="H47" s="11" t="s">
        <v>73</v>
      </c>
      <c r="I47" s="11" t="s">
        <v>159</v>
      </c>
      <c r="J47" s="11" t="s">
        <v>79</v>
      </c>
      <c r="K47" s="11" t="s">
        <v>37</v>
      </c>
      <c r="L47" s="11" t="str">
        <f>IF(AND(F47&gt;Dashboard!$B$3,G47="No"),"Yes","")</f>
        <v/>
      </c>
      <c r="M47" s="11" t="str">
        <f t="shared" si="0"/>
        <v/>
      </c>
      <c r="N47" s="11" t="str">
        <f t="shared" si="1"/>
        <v/>
      </c>
      <c r="O47" s="19" t="str">
        <f>IF(COUNTIF($B$2:$B$301,B52)&gt;1,"Yes","")</f>
        <v/>
      </c>
      <c r="P47" s="11" t="str">
        <f t="shared" si="2"/>
        <v/>
      </c>
      <c r="Q47" s="11" t="str">
        <f t="shared" si="3"/>
        <v/>
      </c>
    </row>
    <row r="48" spans="1:17">
      <c r="A48" s="8">
        <v>47</v>
      </c>
      <c r="B48" s="8" t="s">
        <v>160</v>
      </c>
      <c r="C48" s="8" t="s">
        <v>161</v>
      </c>
      <c r="D48" s="8" t="s">
        <v>162</v>
      </c>
      <c r="E48" s="9">
        <v>46100</v>
      </c>
      <c r="F48" s="10">
        <v>12306.73</v>
      </c>
      <c r="G48" s="8" t="s">
        <v>28</v>
      </c>
      <c r="H48" s="8"/>
      <c r="I48" s="8" t="s">
        <v>163</v>
      </c>
      <c r="J48" s="8" t="s">
        <v>36</v>
      </c>
      <c r="K48" s="8" t="s">
        <v>57</v>
      </c>
      <c r="L48" s="8" t="str">
        <f>IF(AND(F48&gt;Dashboard!$B$3,G48="No"),"Yes","")</f>
        <v>Yes</v>
      </c>
      <c r="M48" s="8" t="str">
        <f t="shared" si="0"/>
        <v/>
      </c>
      <c r="N48" s="8" t="str">
        <f t="shared" si="1"/>
        <v/>
      </c>
      <c r="O48" s="18" t="str">
        <f>IF(COUNTIF($B$2:$B$301,B53)&gt;1,"Yes","")</f>
        <v/>
      </c>
      <c r="P48" s="8" t="str">
        <f t="shared" si="2"/>
        <v/>
      </c>
      <c r="Q48" s="8" t="str">
        <f t="shared" si="3"/>
        <v>High-dollar unapproved</v>
      </c>
    </row>
    <row r="49" spans="1:17">
      <c r="A49" s="11">
        <v>48</v>
      </c>
      <c r="B49" s="11" t="s">
        <v>164</v>
      </c>
      <c r="C49" s="11" t="s">
        <v>67</v>
      </c>
      <c r="D49" s="11" t="s">
        <v>68</v>
      </c>
      <c r="E49" s="12">
        <v>46027</v>
      </c>
      <c r="F49" s="13">
        <v>1076.4100000000001</v>
      </c>
      <c r="G49" s="11" t="s">
        <v>28</v>
      </c>
      <c r="H49" s="11"/>
      <c r="I49" s="11" t="s">
        <v>165</v>
      </c>
      <c r="J49" s="11" t="s">
        <v>36</v>
      </c>
      <c r="K49" s="11" t="s">
        <v>24</v>
      </c>
      <c r="L49" s="11" t="str">
        <f>IF(AND(F49&gt;Dashboard!$B$3,G49="No"),"Yes","")</f>
        <v/>
      </c>
      <c r="M49" s="11" t="str">
        <f t="shared" si="0"/>
        <v/>
      </c>
      <c r="N49" s="11" t="str">
        <f t="shared" si="1"/>
        <v/>
      </c>
      <c r="O49" s="19" t="str">
        <f>IF(COUNTIF($B$2:$B$301,B54)&gt;1,"Yes","")</f>
        <v/>
      </c>
      <c r="P49" s="11" t="str">
        <f t="shared" si="2"/>
        <v/>
      </c>
      <c r="Q49" s="11" t="str">
        <f t="shared" si="3"/>
        <v/>
      </c>
    </row>
    <row r="50" spans="1:17">
      <c r="A50" s="8">
        <v>49</v>
      </c>
      <c r="B50" s="8" t="s">
        <v>166</v>
      </c>
      <c r="C50" s="8" t="s">
        <v>53</v>
      </c>
      <c r="D50" s="8" t="s">
        <v>54</v>
      </c>
      <c r="E50" s="9">
        <v>46151</v>
      </c>
      <c r="F50" s="10">
        <v>1623.79</v>
      </c>
      <c r="G50" s="8" t="s">
        <v>20</v>
      </c>
      <c r="H50" s="8" t="s">
        <v>34</v>
      </c>
      <c r="I50" s="8" t="s">
        <v>167</v>
      </c>
      <c r="J50" s="8" t="s">
        <v>36</v>
      </c>
      <c r="K50" s="8" t="s">
        <v>43</v>
      </c>
      <c r="L50" s="8" t="str">
        <f>IF(AND(F50&gt;Dashboard!$B$3,G50="No"),"Yes","")</f>
        <v/>
      </c>
      <c r="M50" s="8" t="str">
        <f t="shared" si="0"/>
        <v/>
      </c>
      <c r="N50" s="8" t="str">
        <f t="shared" si="1"/>
        <v/>
      </c>
      <c r="O50" s="18" t="str">
        <f>IF(COUNTIF($B$2:$B$301,B55)&gt;1,"Yes","")</f>
        <v/>
      </c>
      <c r="P50" s="8" t="str">
        <f t="shared" si="2"/>
        <v>Yes</v>
      </c>
      <c r="Q50" s="8" t="str">
        <f t="shared" si="3"/>
        <v>Weekend posting</v>
      </c>
    </row>
    <row r="51" spans="1:17">
      <c r="A51" s="11">
        <v>50</v>
      </c>
      <c r="B51" s="11" t="s">
        <v>168</v>
      </c>
      <c r="C51" s="11" t="s">
        <v>45</v>
      </c>
      <c r="D51" s="11" t="s">
        <v>46</v>
      </c>
      <c r="E51" s="12">
        <v>46139</v>
      </c>
      <c r="F51" s="13">
        <v>516.46</v>
      </c>
      <c r="G51" s="11" t="s">
        <v>20</v>
      </c>
      <c r="H51" s="11" t="s">
        <v>47</v>
      </c>
      <c r="I51" s="11" t="s">
        <v>169</v>
      </c>
      <c r="J51" s="11" t="s">
        <v>23</v>
      </c>
      <c r="K51" s="11" t="s">
        <v>24</v>
      </c>
      <c r="L51" s="11" t="str">
        <f>IF(AND(F51&gt;Dashboard!$B$3,G51="No"),"Yes","")</f>
        <v/>
      </c>
      <c r="M51" s="11" t="str">
        <f t="shared" si="0"/>
        <v/>
      </c>
      <c r="N51" s="11" t="str">
        <f t="shared" si="1"/>
        <v/>
      </c>
      <c r="O51" s="19" t="str">
        <f>IF(COUNTIF($B$2:$B$301,B56)&gt;1,"Yes","")</f>
        <v/>
      </c>
      <c r="P51" s="11" t="str">
        <f t="shared" si="2"/>
        <v/>
      </c>
      <c r="Q51" s="11" t="str">
        <f t="shared" si="3"/>
        <v/>
      </c>
    </row>
    <row r="52" spans="1:17">
      <c r="A52" s="8">
        <v>51</v>
      </c>
      <c r="B52" s="8" t="s">
        <v>170</v>
      </c>
      <c r="C52" s="8" t="s">
        <v>71</v>
      </c>
      <c r="D52" s="8" t="s">
        <v>72</v>
      </c>
      <c r="E52" s="9">
        <v>46176</v>
      </c>
      <c r="F52" s="10">
        <v>954.14</v>
      </c>
      <c r="G52" s="8" t="s">
        <v>20</v>
      </c>
      <c r="H52" s="8" t="s">
        <v>73</v>
      </c>
      <c r="I52" s="8" t="s">
        <v>171</v>
      </c>
      <c r="J52" s="8" t="s">
        <v>56</v>
      </c>
      <c r="K52" s="8" t="s">
        <v>57</v>
      </c>
      <c r="L52" s="8" t="str">
        <f>IF(AND(F52&gt;Dashboard!$B$3,G52="No"),"Yes","")</f>
        <v/>
      </c>
      <c r="M52" s="8" t="str">
        <f t="shared" si="0"/>
        <v/>
      </c>
      <c r="N52" s="8" t="str">
        <f t="shared" si="1"/>
        <v/>
      </c>
      <c r="O52" s="18" t="str">
        <f>IF(COUNTIF($B$2:$B$301,B57)&gt;1,"Yes","")</f>
        <v/>
      </c>
      <c r="P52" s="8" t="str">
        <f t="shared" si="2"/>
        <v/>
      </c>
      <c r="Q52" s="8" t="str">
        <f t="shared" si="3"/>
        <v/>
      </c>
    </row>
    <row r="53" spans="1:17">
      <c r="A53" s="11">
        <v>52</v>
      </c>
      <c r="B53" s="11" t="s">
        <v>172</v>
      </c>
      <c r="C53" s="11" t="s">
        <v>110</v>
      </c>
      <c r="D53" s="11" t="s">
        <v>111</v>
      </c>
      <c r="E53" s="12">
        <v>46106</v>
      </c>
      <c r="F53" s="13">
        <v>1218.82</v>
      </c>
      <c r="G53" s="11" t="s">
        <v>20</v>
      </c>
      <c r="H53" s="11" t="s">
        <v>34</v>
      </c>
      <c r="I53" s="11" t="s">
        <v>173</v>
      </c>
      <c r="J53" s="11" t="s">
        <v>79</v>
      </c>
      <c r="K53" s="11" t="s">
        <v>43</v>
      </c>
      <c r="L53" s="11" t="str">
        <f>IF(AND(F53&gt;Dashboard!$B$3,G53="No"),"Yes","")</f>
        <v/>
      </c>
      <c r="M53" s="11" t="str">
        <f t="shared" si="0"/>
        <v/>
      </c>
      <c r="N53" s="11" t="str">
        <f t="shared" si="1"/>
        <v/>
      </c>
      <c r="O53" s="19" t="str">
        <f>IF(COUNTIF($B$2:$B$301,B58)&gt;1,"Yes","")</f>
        <v/>
      </c>
      <c r="P53" s="11" t="str">
        <f t="shared" si="2"/>
        <v/>
      </c>
      <c r="Q53" s="11" t="str">
        <f t="shared" si="3"/>
        <v/>
      </c>
    </row>
    <row r="54" spans="1:17">
      <c r="A54" s="8">
        <v>53</v>
      </c>
      <c r="B54" s="8" t="s">
        <v>174</v>
      </c>
      <c r="C54" s="8" t="s">
        <v>59</v>
      </c>
      <c r="D54" s="8" t="s">
        <v>60</v>
      </c>
      <c r="E54" s="9">
        <v>46154</v>
      </c>
      <c r="F54" s="10">
        <v>219.81</v>
      </c>
      <c r="G54" s="8" t="s">
        <v>20</v>
      </c>
      <c r="H54" s="8" t="s">
        <v>47</v>
      </c>
      <c r="I54" s="8" t="s">
        <v>175</v>
      </c>
      <c r="J54" s="8" t="s">
        <v>79</v>
      </c>
      <c r="K54" s="8" t="s">
        <v>57</v>
      </c>
      <c r="L54" s="8" t="str">
        <f>IF(AND(F54&gt;Dashboard!$B$3,G54="No"),"Yes","")</f>
        <v/>
      </c>
      <c r="M54" s="8" t="str">
        <f t="shared" si="0"/>
        <v/>
      </c>
      <c r="N54" s="8" t="str">
        <f t="shared" si="1"/>
        <v/>
      </c>
      <c r="O54" s="18" t="str">
        <f>IF(COUNTIF($B$2:$B$301,B59)&gt;1,"Yes","")</f>
        <v/>
      </c>
      <c r="P54" s="8" t="str">
        <f t="shared" si="2"/>
        <v/>
      </c>
      <c r="Q54" s="8" t="str">
        <f t="shared" si="3"/>
        <v/>
      </c>
    </row>
    <row r="55" spans="1:17">
      <c r="A55" s="11">
        <v>54</v>
      </c>
      <c r="B55" s="11" t="s">
        <v>176</v>
      </c>
      <c r="C55" s="11" t="s">
        <v>177</v>
      </c>
      <c r="D55" s="11" t="s">
        <v>178</v>
      </c>
      <c r="E55" s="12">
        <v>46115</v>
      </c>
      <c r="F55" s="13">
        <v>615.75</v>
      </c>
      <c r="G55" s="11" t="s">
        <v>20</v>
      </c>
      <c r="H55" s="11" t="s">
        <v>47</v>
      </c>
      <c r="I55" s="11" t="s">
        <v>179</v>
      </c>
      <c r="J55" s="11" t="s">
        <v>36</v>
      </c>
      <c r="K55" s="11" t="s">
        <v>37</v>
      </c>
      <c r="L55" s="11" t="str">
        <f>IF(AND(F55&gt;Dashboard!$B$3,G55="No"),"Yes","")</f>
        <v/>
      </c>
      <c r="M55" s="11" t="str">
        <f t="shared" si="0"/>
        <v/>
      </c>
      <c r="N55" s="11" t="str">
        <f t="shared" si="1"/>
        <v/>
      </c>
      <c r="O55" s="19" t="str">
        <f>IF(COUNTIF($B$2:$B$301,B60)&gt;1,"Yes","")</f>
        <v/>
      </c>
      <c r="P55" s="11" t="str">
        <f t="shared" si="2"/>
        <v/>
      </c>
      <c r="Q55" s="11" t="str">
        <f t="shared" si="3"/>
        <v/>
      </c>
    </row>
    <row r="56" spans="1:17">
      <c r="A56" s="8">
        <v>55</v>
      </c>
      <c r="B56" s="8" t="s">
        <v>180</v>
      </c>
      <c r="C56" s="8" t="s">
        <v>177</v>
      </c>
      <c r="D56" s="8" t="s">
        <v>178</v>
      </c>
      <c r="E56" s="9">
        <v>46066</v>
      </c>
      <c r="F56" s="10">
        <v>2769</v>
      </c>
      <c r="G56" s="8" t="s">
        <v>20</v>
      </c>
      <c r="H56" s="8" t="s">
        <v>34</v>
      </c>
      <c r="I56" s="8" t="s">
        <v>181</v>
      </c>
      <c r="J56" s="8" t="s">
        <v>30</v>
      </c>
      <c r="K56" s="8" t="s">
        <v>24</v>
      </c>
      <c r="L56" s="8" t="str">
        <f>IF(AND(F56&gt;Dashboard!$B$3,G56="No"),"Yes","")</f>
        <v/>
      </c>
      <c r="M56" s="8" t="str">
        <f t="shared" si="0"/>
        <v/>
      </c>
      <c r="N56" s="8" t="str">
        <f t="shared" si="1"/>
        <v/>
      </c>
      <c r="O56" s="18" t="str">
        <f>IF(COUNTIF($B$2:$B$301,B61)&gt;1,"Yes","")</f>
        <v/>
      </c>
      <c r="P56" s="8" t="str">
        <f t="shared" si="2"/>
        <v/>
      </c>
      <c r="Q56" s="8" t="str">
        <f t="shared" si="3"/>
        <v/>
      </c>
    </row>
    <row r="57" spans="1:17">
      <c r="A57" s="11">
        <v>56</v>
      </c>
      <c r="B57" s="11" t="s">
        <v>182</v>
      </c>
      <c r="C57" s="11" t="s">
        <v>76</v>
      </c>
      <c r="D57" s="11" t="s">
        <v>77</v>
      </c>
      <c r="E57" s="12">
        <v>46048</v>
      </c>
      <c r="F57" s="13">
        <v>4951.7700000000004</v>
      </c>
      <c r="G57" s="11" t="s">
        <v>20</v>
      </c>
      <c r="H57" s="11" t="s">
        <v>47</v>
      </c>
      <c r="I57" s="11" t="s">
        <v>183</v>
      </c>
      <c r="J57" s="11" t="s">
        <v>62</v>
      </c>
      <c r="K57" s="11" t="s">
        <v>43</v>
      </c>
      <c r="L57" s="11" t="str">
        <f>IF(AND(F57&gt;Dashboard!$B$3,G57="No"),"Yes","")</f>
        <v/>
      </c>
      <c r="M57" s="11" t="str">
        <f t="shared" si="0"/>
        <v/>
      </c>
      <c r="N57" s="11" t="str">
        <f t="shared" si="1"/>
        <v/>
      </c>
      <c r="O57" s="19" t="str">
        <f>IF(COUNTIF($B$2:$B$301,B62)&gt;1,"Yes","")</f>
        <v/>
      </c>
      <c r="P57" s="11" t="str">
        <f t="shared" si="2"/>
        <v/>
      </c>
      <c r="Q57" s="11" t="str">
        <f t="shared" si="3"/>
        <v/>
      </c>
    </row>
    <row r="58" spans="1:17">
      <c r="A58" s="8">
        <v>57</v>
      </c>
      <c r="B58" s="8" t="s">
        <v>184</v>
      </c>
      <c r="C58" s="8" t="s">
        <v>26</v>
      </c>
      <c r="D58" s="8" t="s">
        <v>27</v>
      </c>
      <c r="E58" s="9">
        <v>46156</v>
      </c>
      <c r="F58" s="10">
        <v>419.9</v>
      </c>
      <c r="G58" s="8" t="s">
        <v>20</v>
      </c>
      <c r="H58" s="8" t="s">
        <v>73</v>
      </c>
      <c r="I58" s="8" t="s">
        <v>185</v>
      </c>
      <c r="J58" s="8" t="s">
        <v>36</v>
      </c>
      <c r="K58" s="8" t="s">
        <v>24</v>
      </c>
      <c r="L58" s="8" t="str">
        <f>IF(AND(F58&gt;Dashboard!$B$3,G58="No"),"Yes","")</f>
        <v/>
      </c>
      <c r="M58" s="8" t="str">
        <f t="shared" si="0"/>
        <v/>
      </c>
      <c r="N58" s="8" t="str">
        <f t="shared" si="1"/>
        <v/>
      </c>
      <c r="O58" s="18" t="str">
        <f>IF(COUNTIF($B$2:$B$301,B63)&gt;1,"Yes","")</f>
        <v/>
      </c>
      <c r="P58" s="8" t="str">
        <f t="shared" si="2"/>
        <v/>
      </c>
      <c r="Q58" s="8" t="str">
        <f t="shared" si="3"/>
        <v/>
      </c>
    </row>
    <row r="59" spans="1:17">
      <c r="A59" s="11">
        <v>58</v>
      </c>
      <c r="B59" s="11" t="s">
        <v>186</v>
      </c>
      <c r="C59" s="11" t="s">
        <v>122</v>
      </c>
      <c r="D59" s="11" t="s">
        <v>123</v>
      </c>
      <c r="E59" s="12">
        <v>46160</v>
      </c>
      <c r="F59" s="13">
        <v>559.04</v>
      </c>
      <c r="G59" s="11" t="s">
        <v>28</v>
      </c>
      <c r="H59" s="11"/>
      <c r="I59" s="11" t="s">
        <v>187</v>
      </c>
      <c r="J59" s="11" t="s">
        <v>79</v>
      </c>
      <c r="K59" s="11" t="s">
        <v>37</v>
      </c>
      <c r="L59" s="11" t="str">
        <f>IF(AND(F59&gt;Dashboard!$B$3,G59="No"),"Yes","")</f>
        <v/>
      </c>
      <c r="M59" s="11" t="str">
        <f t="shared" si="0"/>
        <v/>
      </c>
      <c r="N59" s="11" t="str">
        <f t="shared" si="1"/>
        <v/>
      </c>
      <c r="O59" s="19" t="str">
        <f>IF(COUNTIF($B$2:$B$301,B64)&gt;1,"Yes","")</f>
        <v/>
      </c>
      <c r="P59" s="11" t="str">
        <f t="shared" si="2"/>
        <v/>
      </c>
      <c r="Q59" s="11" t="str">
        <f t="shared" si="3"/>
        <v/>
      </c>
    </row>
    <row r="60" spans="1:17">
      <c r="A60" s="8">
        <v>59</v>
      </c>
      <c r="B60" s="8" t="s">
        <v>188</v>
      </c>
      <c r="C60" s="8" t="s">
        <v>152</v>
      </c>
      <c r="D60" s="8" t="s">
        <v>64</v>
      </c>
      <c r="E60" s="9">
        <v>46184</v>
      </c>
      <c r="F60" s="10">
        <v>791.35</v>
      </c>
      <c r="G60" s="8" t="s">
        <v>28</v>
      </c>
      <c r="H60" s="8"/>
      <c r="I60" s="8" t="s">
        <v>189</v>
      </c>
      <c r="J60" s="8" t="s">
        <v>51</v>
      </c>
      <c r="K60" s="8" t="s">
        <v>24</v>
      </c>
      <c r="L60" s="8" t="str">
        <f>IF(AND(F60&gt;Dashboard!$B$3,G60="No"),"Yes","")</f>
        <v/>
      </c>
      <c r="M60" s="8" t="str">
        <f t="shared" si="0"/>
        <v/>
      </c>
      <c r="N60" s="8" t="str">
        <f t="shared" si="1"/>
        <v/>
      </c>
      <c r="O60" s="18" t="str">
        <f>IF(COUNTIF($B$2:$B$301,B65)&gt;1,"Yes","")</f>
        <v/>
      </c>
      <c r="P60" s="8" t="str">
        <f t="shared" si="2"/>
        <v/>
      </c>
      <c r="Q60" s="8" t="str">
        <f t="shared" si="3"/>
        <v/>
      </c>
    </row>
    <row r="61" spans="1:17">
      <c r="A61" s="11">
        <v>60</v>
      </c>
      <c r="B61" s="11" t="s">
        <v>190</v>
      </c>
      <c r="C61" s="11" t="s">
        <v>161</v>
      </c>
      <c r="D61" s="11" t="s">
        <v>162</v>
      </c>
      <c r="E61" s="12">
        <v>46062</v>
      </c>
      <c r="F61" s="13">
        <v>1553.81</v>
      </c>
      <c r="G61" s="11" t="s">
        <v>20</v>
      </c>
      <c r="H61" s="11" t="s">
        <v>73</v>
      </c>
      <c r="I61" s="11" t="s">
        <v>191</v>
      </c>
      <c r="J61" s="11" t="s">
        <v>56</v>
      </c>
      <c r="K61" s="11" t="s">
        <v>57</v>
      </c>
      <c r="L61" s="11" t="str">
        <f>IF(AND(F61&gt;Dashboard!$B$3,G61="No"),"Yes","")</f>
        <v/>
      </c>
      <c r="M61" s="11" t="str">
        <f t="shared" si="0"/>
        <v/>
      </c>
      <c r="N61" s="11" t="str">
        <f t="shared" si="1"/>
        <v/>
      </c>
      <c r="O61" s="19" t="str">
        <f>IF(COUNTIF($B$2:$B$301,B66)&gt;1,"Yes","")</f>
        <v/>
      </c>
      <c r="P61" s="11" t="str">
        <f t="shared" si="2"/>
        <v/>
      </c>
      <c r="Q61" s="11" t="str">
        <f t="shared" si="3"/>
        <v/>
      </c>
    </row>
    <row r="62" spans="1:17">
      <c r="A62" s="8">
        <v>61</v>
      </c>
      <c r="B62" s="8" t="s">
        <v>192</v>
      </c>
      <c r="C62" s="8" t="s">
        <v>161</v>
      </c>
      <c r="D62" s="8" t="s">
        <v>162</v>
      </c>
      <c r="E62" s="9">
        <v>46189</v>
      </c>
      <c r="F62" s="10">
        <v>467</v>
      </c>
      <c r="G62" s="8" t="s">
        <v>20</v>
      </c>
      <c r="H62" s="8" t="s">
        <v>47</v>
      </c>
      <c r="I62" s="8" t="s">
        <v>193</v>
      </c>
      <c r="J62" s="8" t="s">
        <v>23</v>
      </c>
      <c r="K62" s="8" t="s">
        <v>24</v>
      </c>
      <c r="L62" s="8" t="str">
        <f>IF(AND(F62&gt;Dashboard!$B$3,G62="No"),"Yes","")</f>
        <v/>
      </c>
      <c r="M62" s="8" t="str">
        <f t="shared" si="0"/>
        <v/>
      </c>
      <c r="N62" s="8" t="str">
        <f t="shared" si="1"/>
        <v/>
      </c>
      <c r="O62" s="18" t="str">
        <f>IF(COUNTIF($B$2:$B$301,B67)&gt;1,"Yes","")</f>
        <v/>
      </c>
      <c r="P62" s="8" t="str">
        <f t="shared" si="2"/>
        <v/>
      </c>
      <c r="Q62" s="8" t="str">
        <f t="shared" si="3"/>
        <v/>
      </c>
    </row>
    <row r="63" spans="1:17">
      <c r="A63" s="11">
        <v>62</v>
      </c>
      <c r="B63" s="11" t="s">
        <v>194</v>
      </c>
      <c r="C63" s="11" t="s">
        <v>32</v>
      </c>
      <c r="D63" s="11" t="s">
        <v>33</v>
      </c>
      <c r="E63" s="12">
        <v>46119</v>
      </c>
      <c r="F63" s="13">
        <v>1032.5</v>
      </c>
      <c r="G63" s="11" t="s">
        <v>20</v>
      </c>
      <c r="H63" s="11" t="s">
        <v>34</v>
      </c>
      <c r="I63" s="11" t="s">
        <v>195</v>
      </c>
      <c r="J63" s="11" t="s">
        <v>51</v>
      </c>
      <c r="K63" s="11" t="s">
        <v>24</v>
      </c>
      <c r="L63" s="11" t="str">
        <f>IF(AND(F63&gt;Dashboard!$B$3,G63="No"),"Yes","")</f>
        <v/>
      </c>
      <c r="M63" s="11" t="str">
        <f t="shared" si="0"/>
        <v/>
      </c>
      <c r="N63" s="11" t="str">
        <f t="shared" si="1"/>
        <v/>
      </c>
      <c r="O63" s="19" t="str">
        <f>IF(COUNTIF($B$2:$B$301,B68)&gt;1,"Yes","")</f>
        <v/>
      </c>
      <c r="P63" s="11" t="str">
        <f t="shared" si="2"/>
        <v/>
      </c>
      <c r="Q63" s="11" t="str">
        <f t="shared" si="3"/>
        <v/>
      </c>
    </row>
    <row r="64" spans="1:17">
      <c r="A64" s="8">
        <v>63</v>
      </c>
      <c r="B64" s="8" t="s">
        <v>196</v>
      </c>
      <c r="C64" s="8" t="s">
        <v>59</v>
      </c>
      <c r="D64" s="8" t="s">
        <v>60</v>
      </c>
      <c r="E64" s="9">
        <v>46153</v>
      </c>
      <c r="F64" s="10">
        <v>437.71</v>
      </c>
      <c r="G64" s="8" t="s">
        <v>20</v>
      </c>
      <c r="H64" s="8" t="s">
        <v>73</v>
      </c>
      <c r="I64" s="8" t="s">
        <v>197</v>
      </c>
      <c r="J64" s="8" t="s">
        <v>30</v>
      </c>
      <c r="K64" s="8" t="s">
        <v>24</v>
      </c>
      <c r="L64" s="8" t="str">
        <f>IF(AND(F64&gt;Dashboard!$B$3,G64="No"),"Yes","")</f>
        <v/>
      </c>
      <c r="M64" s="8" t="str">
        <f t="shared" si="0"/>
        <v/>
      </c>
      <c r="N64" s="8" t="str">
        <f t="shared" si="1"/>
        <v/>
      </c>
      <c r="O64" s="18" t="str">
        <f>IF(COUNTIF($B$2:$B$301,B69)&gt;1,"Yes","")</f>
        <v/>
      </c>
      <c r="P64" s="8" t="str">
        <f t="shared" si="2"/>
        <v/>
      </c>
      <c r="Q64" s="8" t="str">
        <f t="shared" si="3"/>
        <v/>
      </c>
    </row>
    <row r="65" spans="1:17">
      <c r="A65" s="11">
        <v>64</v>
      </c>
      <c r="B65" s="11" t="s">
        <v>198</v>
      </c>
      <c r="C65" s="11" t="s">
        <v>18</v>
      </c>
      <c r="D65" s="11" t="s">
        <v>19</v>
      </c>
      <c r="E65" s="12">
        <v>46189</v>
      </c>
      <c r="F65" s="13">
        <v>407.65</v>
      </c>
      <c r="G65" s="11" t="s">
        <v>20</v>
      </c>
      <c r="H65" s="11" t="s">
        <v>34</v>
      </c>
      <c r="I65" s="11" t="s">
        <v>199</v>
      </c>
      <c r="J65" s="11" t="s">
        <v>56</v>
      </c>
      <c r="K65" s="11" t="s">
        <v>24</v>
      </c>
      <c r="L65" s="11" t="str">
        <f>IF(AND(F65&gt;Dashboard!$B$3,G65="No"),"Yes","")</f>
        <v/>
      </c>
      <c r="M65" s="11" t="str">
        <f t="shared" si="0"/>
        <v/>
      </c>
      <c r="N65" s="11" t="str">
        <f t="shared" si="1"/>
        <v/>
      </c>
      <c r="O65" s="19" t="str">
        <f>IF(COUNTIF($B$2:$B$301,B70)&gt;1,"Yes","")</f>
        <v/>
      </c>
      <c r="P65" s="11" t="str">
        <f t="shared" si="2"/>
        <v/>
      </c>
      <c r="Q65" s="11" t="str">
        <f t="shared" si="3"/>
        <v/>
      </c>
    </row>
    <row r="66" spans="1:17">
      <c r="A66" s="8">
        <v>65</v>
      </c>
      <c r="B66" s="8" t="s">
        <v>200</v>
      </c>
      <c r="C66" s="8" t="s">
        <v>129</v>
      </c>
      <c r="D66" s="8" t="s">
        <v>130</v>
      </c>
      <c r="E66" s="9">
        <v>46202</v>
      </c>
      <c r="F66" s="10">
        <v>683.76</v>
      </c>
      <c r="G66" s="8" t="s">
        <v>20</v>
      </c>
      <c r="H66" s="8" t="s">
        <v>41</v>
      </c>
      <c r="I66" s="8" t="s">
        <v>201</v>
      </c>
      <c r="J66" s="8" t="s">
        <v>79</v>
      </c>
      <c r="K66" s="8" t="s">
        <v>57</v>
      </c>
      <c r="L66" s="8" t="str">
        <f>IF(AND(F66&gt;Dashboard!$B$3,G66="No"),"Yes","")</f>
        <v/>
      </c>
      <c r="M66" s="8" t="str">
        <f t="shared" ref="M66:M129" si="4">IF(I66="","Yes","")</f>
        <v/>
      </c>
      <c r="N66" s="8" t="str">
        <f t="shared" ref="N66:N129" si="5">IF(C66="","Yes","")</f>
        <v/>
      </c>
      <c r="O66" s="18" t="str">
        <f>IF(COUNTIF($B$2:$B$301,B71)&gt;1,"Yes","")</f>
        <v/>
      </c>
      <c r="P66" s="8" t="str">
        <f t="shared" ref="P66:P129" si="6">IF(WEEKDAY(E66,2)&gt;5,"Yes","")</f>
        <v/>
      </c>
      <c r="Q66" s="8" t="str">
        <f t="shared" ref="Q66:Q129" si="7">_xlfn.LET(_xlpm.HighAmt,L66="Yes",_xlpm.MissingPO,M66="Yes",_xlpm.DupInv,O66="Yes",_xlpm.MissingVendor,N66="Yes",_xlpm.WeekendPost,P66="Yes",_xlfn.TEXTJOIN("; ",TRUE,IF(_xlpm.HighAmt,"High-dollar unapproved",""),IF(_xlpm.MissingPO,"Missing PO",""),IF(_xlpm.DupInv,"Duplicate invoice",""),IF(_xlpm.MissingVendor,"Missing vendor ID",""),IF(_xlpm.WeekendPost,"Weekend posting","")))</f>
        <v/>
      </c>
    </row>
    <row r="67" spans="1:17">
      <c r="A67" s="11">
        <v>66</v>
      </c>
      <c r="B67" s="11" t="s">
        <v>202</v>
      </c>
      <c r="C67" s="11"/>
      <c r="D67" s="11" t="s">
        <v>130</v>
      </c>
      <c r="E67" s="12">
        <v>46132</v>
      </c>
      <c r="F67" s="13">
        <v>1563.05</v>
      </c>
      <c r="G67" s="11" t="s">
        <v>20</v>
      </c>
      <c r="H67" s="11" t="s">
        <v>41</v>
      </c>
      <c r="I67" s="11"/>
      <c r="J67" s="11" t="s">
        <v>48</v>
      </c>
      <c r="K67" s="11" t="s">
        <v>24</v>
      </c>
      <c r="L67" s="11" t="str">
        <f>IF(AND(F67&gt;Dashboard!$B$3,G67="No"),"Yes","")</f>
        <v/>
      </c>
      <c r="M67" s="11" t="str">
        <f t="shared" si="4"/>
        <v>Yes</v>
      </c>
      <c r="N67" s="11" t="str">
        <f t="shared" si="5"/>
        <v>Yes</v>
      </c>
      <c r="O67" s="19" t="str">
        <f>IF(COUNTIF($B$2:$B$301,B72)&gt;1,"Yes","")</f>
        <v/>
      </c>
      <c r="P67" s="11" t="str">
        <f t="shared" si="6"/>
        <v/>
      </c>
      <c r="Q67" s="11" t="str">
        <f t="shared" si="7"/>
        <v>Missing PO; Missing vendor ID</v>
      </c>
    </row>
    <row r="68" spans="1:17">
      <c r="A68" s="8">
        <v>67</v>
      </c>
      <c r="B68" s="8" t="s">
        <v>203</v>
      </c>
      <c r="C68" s="8" t="s">
        <v>59</v>
      </c>
      <c r="D68" s="8" t="s">
        <v>60</v>
      </c>
      <c r="E68" s="9">
        <v>46168</v>
      </c>
      <c r="F68" s="10">
        <v>285.2</v>
      </c>
      <c r="G68" s="8" t="s">
        <v>20</v>
      </c>
      <c r="H68" s="8" t="s">
        <v>47</v>
      </c>
      <c r="I68" s="8" t="s">
        <v>204</v>
      </c>
      <c r="J68" s="8" t="s">
        <v>51</v>
      </c>
      <c r="K68" s="8" t="s">
        <v>43</v>
      </c>
      <c r="L68" s="8" t="str">
        <f>IF(AND(F68&gt;Dashboard!$B$3,G68="No"),"Yes","")</f>
        <v/>
      </c>
      <c r="M68" s="8" t="str">
        <f t="shared" si="4"/>
        <v/>
      </c>
      <c r="N68" s="8" t="str">
        <f t="shared" si="5"/>
        <v/>
      </c>
      <c r="O68" s="18" t="str">
        <f>IF(COUNTIF($B$2:$B$301,B73)&gt;1,"Yes","")</f>
        <v/>
      </c>
      <c r="P68" s="8" t="str">
        <f t="shared" si="6"/>
        <v/>
      </c>
      <c r="Q68" s="8" t="str">
        <f t="shared" si="7"/>
        <v/>
      </c>
    </row>
    <row r="69" spans="1:17">
      <c r="A69" s="11">
        <v>68</v>
      </c>
      <c r="B69" s="11" t="s">
        <v>205</v>
      </c>
      <c r="C69" s="11" t="s">
        <v>122</v>
      </c>
      <c r="D69" s="11" t="s">
        <v>123</v>
      </c>
      <c r="E69" s="12">
        <v>46076</v>
      </c>
      <c r="F69" s="13">
        <v>532.52</v>
      </c>
      <c r="G69" s="11" t="s">
        <v>20</v>
      </c>
      <c r="H69" s="11" t="s">
        <v>73</v>
      </c>
      <c r="I69" s="11" t="s">
        <v>206</v>
      </c>
      <c r="J69" s="11" t="s">
        <v>51</v>
      </c>
      <c r="K69" s="11" t="s">
        <v>43</v>
      </c>
      <c r="L69" s="11" t="str">
        <f>IF(AND(F69&gt;Dashboard!$B$3,G69="No"),"Yes","")</f>
        <v/>
      </c>
      <c r="M69" s="11" t="str">
        <f t="shared" si="4"/>
        <v/>
      </c>
      <c r="N69" s="11" t="str">
        <f t="shared" si="5"/>
        <v/>
      </c>
      <c r="O69" s="19" t="str">
        <f>IF(COUNTIF($B$2:$B$301,B74)&gt;1,"Yes","")</f>
        <v/>
      </c>
      <c r="P69" s="11" t="str">
        <f t="shared" si="6"/>
        <v/>
      </c>
      <c r="Q69" s="11" t="str">
        <f t="shared" si="7"/>
        <v/>
      </c>
    </row>
    <row r="70" spans="1:17">
      <c r="A70" s="8">
        <v>69</v>
      </c>
      <c r="B70" s="8" t="s">
        <v>207</v>
      </c>
      <c r="C70" s="8" t="s">
        <v>18</v>
      </c>
      <c r="D70" s="8" t="s">
        <v>19</v>
      </c>
      <c r="E70" s="9">
        <v>46202</v>
      </c>
      <c r="F70" s="10">
        <v>3085.02</v>
      </c>
      <c r="G70" s="8" t="s">
        <v>20</v>
      </c>
      <c r="H70" s="8" t="s">
        <v>21</v>
      </c>
      <c r="I70" s="8" t="s">
        <v>208</v>
      </c>
      <c r="J70" s="8" t="s">
        <v>48</v>
      </c>
      <c r="K70" s="8" t="s">
        <v>37</v>
      </c>
      <c r="L70" s="8" t="str">
        <f>IF(AND(F70&gt;Dashboard!$B$3,G70="No"),"Yes","")</f>
        <v/>
      </c>
      <c r="M70" s="8" t="str">
        <f t="shared" si="4"/>
        <v/>
      </c>
      <c r="N70" s="8" t="str">
        <f t="shared" si="5"/>
        <v/>
      </c>
      <c r="O70" s="18" t="str">
        <f>IF(COUNTIF($B$2:$B$301,B75)&gt;1,"Yes","")</f>
        <v/>
      </c>
      <c r="P70" s="8" t="str">
        <f t="shared" si="6"/>
        <v/>
      </c>
      <c r="Q70" s="8" t="str">
        <f t="shared" si="7"/>
        <v/>
      </c>
    </row>
    <row r="71" spans="1:17">
      <c r="A71" s="11">
        <v>70</v>
      </c>
      <c r="B71" s="11" t="s">
        <v>209</v>
      </c>
      <c r="C71" s="11" t="s">
        <v>45</v>
      </c>
      <c r="D71" s="11" t="s">
        <v>46</v>
      </c>
      <c r="E71" s="12">
        <v>46132</v>
      </c>
      <c r="F71" s="13">
        <v>2181.48</v>
      </c>
      <c r="G71" s="11" t="s">
        <v>20</v>
      </c>
      <c r="H71" s="11" t="s">
        <v>41</v>
      </c>
      <c r="I71" s="11" t="s">
        <v>210</v>
      </c>
      <c r="J71" s="11" t="s">
        <v>36</v>
      </c>
      <c r="K71" s="11" t="s">
        <v>24</v>
      </c>
      <c r="L71" s="11" t="str">
        <f>IF(AND(F71&gt;Dashboard!$B$3,G71="No"),"Yes","")</f>
        <v/>
      </c>
      <c r="M71" s="11" t="str">
        <f t="shared" si="4"/>
        <v/>
      </c>
      <c r="N71" s="11" t="str">
        <f t="shared" si="5"/>
        <v/>
      </c>
      <c r="O71" s="19" t="str">
        <f>IF(COUNTIF($B$2:$B$301,B76)&gt;1,"Yes","")</f>
        <v/>
      </c>
      <c r="P71" s="11" t="str">
        <f t="shared" si="6"/>
        <v/>
      </c>
      <c r="Q71" s="11" t="str">
        <f t="shared" si="7"/>
        <v/>
      </c>
    </row>
    <row r="72" spans="1:17">
      <c r="A72" s="8">
        <v>71</v>
      </c>
      <c r="B72" s="8" t="s">
        <v>211</v>
      </c>
      <c r="C72" s="8" t="s">
        <v>76</v>
      </c>
      <c r="D72" s="8" t="s">
        <v>77</v>
      </c>
      <c r="E72" s="9">
        <v>46146</v>
      </c>
      <c r="F72" s="10">
        <v>2784.25</v>
      </c>
      <c r="G72" s="8" t="s">
        <v>20</v>
      </c>
      <c r="H72" s="8" t="s">
        <v>34</v>
      </c>
      <c r="I72" s="8" t="s">
        <v>212</v>
      </c>
      <c r="J72" s="8" t="s">
        <v>30</v>
      </c>
      <c r="K72" s="8" t="s">
        <v>24</v>
      </c>
      <c r="L72" s="8" t="str">
        <f>IF(AND(F72&gt;Dashboard!$B$3,G72="No"),"Yes","")</f>
        <v/>
      </c>
      <c r="M72" s="8" t="str">
        <f t="shared" si="4"/>
        <v/>
      </c>
      <c r="N72" s="8" t="str">
        <f t="shared" si="5"/>
        <v/>
      </c>
      <c r="O72" s="18" t="str">
        <f>IF(COUNTIF($B$2:$B$301,B77)&gt;1,"Yes","")</f>
        <v/>
      </c>
      <c r="P72" s="8" t="str">
        <f t="shared" si="6"/>
        <v/>
      </c>
      <c r="Q72" s="8" t="str">
        <f t="shared" si="7"/>
        <v/>
      </c>
    </row>
    <row r="73" spans="1:17">
      <c r="A73" s="11">
        <v>72</v>
      </c>
      <c r="B73" s="11" t="s">
        <v>213</v>
      </c>
      <c r="C73" s="11" t="s">
        <v>161</v>
      </c>
      <c r="D73" s="11" t="s">
        <v>162</v>
      </c>
      <c r="E73" s="12">
        <v>46134</v>
      </c>
      <c r="F73" s="13">
        <v>581.04</v>
      </c>
      <c r="G73" s="11" t="s">
        <v>20</v>
      </c>
      <c r="H73" s="11" t="s">
        <v>47</v>
      </c>
      <c r="I73" s="11" t="s">
        <v>214</v>
      </c>
      <c r="J73" s="11" t="s">
        <v>56</v>
      </c>
      <c r="K73" s="11" t="s">
        <v>57</v>
      </c>
      <c r="L73" s="11" t="str">
        <f>IF(AND(F73&gt;Dashboard!$B$3,G73="No"),"Yes","")</f>
        <v/>
      </c>
      <c r="M73" s="11" t="str">
        <f t="shared" si="4"/>
        <v/>
      </c>
      <c r="N73" s="11" t="str">
        <f t="shared" si="5"/>
        <v/>
      </c>
      <c r="O73" s="19" t="str">
        <f>IF(COUNTIF($B$2:$B$301,B78)&gt;1,"Yes","")</f>
        <v/>
      </c>
      <c r="P73" s="11" t="str">
        <f t="shared" si="6"/>
        <v/>
      </c>
      <c r="Q73" s="11" t="str">
        <f t="shared" si="7"/>
        <v/>
      </c>
    </row>
    <row r="74" spans="1:17">
      <c r="A74" s="8">
        <v>73</v>
      </c>
      <c r="B74" s="8" t="s">
        <v>215</v>
      </c>
      <c r="C74" s="8" t="s">
        <v>161</v>
      </c>
      <c r="D74" s="8" t="s">
        <v>162</v>
      </c>
      <c r="E74" s="9">
        <v>46072</v>
      </c>
      <c r="F74" s="10">
        <v>3025.61</v>
      </c>
      <c r="G74" s="8" t="s">
        <v>20</v>
      </c>
      <c r="H74" s="8" t="s">
        <v>73</v>
      </c>
      <c r="I74" s="8" t="s">
        <v>216</v>
      </c>
      <c r="J74" s="8" t="s">
        <v>36</v>
      </c>
      <c r="K74" s="8" t="s">
        <v>43</v>
      </c>
      <c r="L74" s="8" t="str">
        <f>IF(AND(F74&gt;Dashboard!$B$3,G74="No"),"Yes","")</f>
        <v/>
      </c>
      <c r="M74" s="8" t="str">
        <f t="shared" si="4"/>
        <v/>
      </c>
      <c r="N74" s="8" t="str">
        <f t="shared" si="5"/>
        <v/>
      </c>
      <c r="O74" s="18" t="str">
        <f>IF(COUNTIF($B$2:$B$301,B79)&gt;1,"Yes","")</f>
        <v/>
      </c>
      <c r="P74" s="8" t="str">
        <f t="shared" si="6"/>
        <v/>
      </c>
      <c r="Q74" s="8" t="str">
        <f t="shared" si="7"/>
        <v/>
      </c>
    </row>
    <row r="75" spans="1:17">
      <c r="A75" s="11">
        <v>74</v>
      </c>
      <c r="B75" s="11" t="s">
        <v>217</v>
      </c>
      <c r="C75" s="11" t="s">
        <v>96</v>
      </c>
      <c r="D75" s="11" t="s">
        <v>97</v>
      </c>
      <c r="E75" s="12">
        <v>46076</v>
      </c>
      <c r="F75" s="13">
        <v>2219.6</v>
      </c>
      <c r="G75" s="11" t="s">
        <v>20</v>
      </c>
      <c r="H75" s="11" t="s">
        <v>21</v>
      </c>
      <c r="I75" s="11" t="s">
        <v>218</v>
      </c>
      <c r="J75" s="11" t="s">
        <v>23</v>
      </c>
      <c r="K75" s="11" t="s">
        <v>57</v>
      </c>
      <c r="L75" s="11" t="str">
        <f>IF(AND(F75&gt;Dashboard!$B$3,G75="No"),"Yes","")</f>
        <v/>
      </c>
      <c r="M75" s="11" t="str">
        <f t="shared" si="4"/>
        <v/>
      </c>
      <c r="N75" s="11" t="str">
        <f t="shared" si="5"/>
        <v/>
      </c>
      <c r="O75" s="19" t="str">
        <f>IF(COUNTIF($B$2:$B$301,B80)&gt;1,"Yes","")</f>
        <v/>
      </c>
      <c r="P75" s="11" t="str">
        <f t="shared" si="6"/>
        <v/>
      </c>
      <c r="Q75" s="11" t="str">
        <f t="shared" si="7"/>
        <v/>
      </c>
    </row>
    <row r="76" spans="1:17">
      <c r="A76" s="8">
        <v>75</v>
      </c>
      <c r="B76" s="8" t="s">
        <v>219</v>
      </c>
      <c r="C76" s="8" t="s">
        <v>122</v>
      </c>
      <c r="D76" s="8" t="s">
        <v>123</v>
      </c>
      <c r="E76" s="9">
        <v>46203</v>
      </c>
      <c r="F76" s="10">
        <v>3270.55</v>
      </c>
      <c r="G76" s="8" t="s">
        <v>20</v>
      </c>
      <c r="H76" s="8" t="s">
        <v>41</v>
      </c>
      <c r="I76" s="8" t="s">
        <v>220</v>
      </c>
      <c r="J76" s="8" t="s">
        <v>62</v>
      </c>
      <c r="K76" s="8" t="s">
        <v>37</v>
      </c>
      <c r="L76" s="8" t="str">
        <f>IF(AND(F76&gt;Dashboard!$B$3,G76="No"),"Yes","")</f>
        <v/>
      </c>
      <c r="M76" s="8" t="str">
        <f t="shared" si="4"/>
        <v/>
      </c>
      <c r="N76" s="8" t="str">
        <f t="shared" si="5"/>
        <v/>
      </c>
      <c r="O76" s="18" t="str">
        <f>IF(COUNTIF($B$2:$B$301,B81)&gt;1,"Yes","")</f>
        <v/>
      </c>
      <c r="P76" s="8" t="str">
        <f t="shared" si="6"/>
        <v/>
      </c>
      <c r="Q76" s="8" t="str">
        <f t="shared" si="7"/>
        <v/>
      </c>
    </row>
    <row r="77" spans="1:17">
      <c r="A77" s="11">
        <v>76</v>
      </c>
      <c r="B77" s="11" t="s">
        <v>221</v>
      </c>
      <c r="C77" s="11" t="s">
        <v>110</v>
      </c>
      <c r="D77" s="11" t="s">
        <v>111</v>
      </c>
      <c r="E77" s="12">
        <v>46202</v>
      </c>
      <c r="F77" s="13">
        <v>4468</v>
      </c>
      <c r="G77" s="11" t="s">
        <v>20</v>
      </c>
      <c r="H77" s="11" t="s">
        <v>21</v>
      </c>
      <c r="I77" s="11" t="s">
        <v>222</v>
      </c>
      <c r="J77" s="11" t="s">
        <v>48</v>
      </c>
      <c r="K77" s="11" t="s">
        <v>24</v>
      </c>
      <c r="L77" s="11" t="str">
        <f>IF(AND(F77&gt;Dashboard!$B$3,G77="No"),"Yes","")</f>
        <v/>
      </c>
      <c r="M77" s="11" t="str">
        <f t="shared" si="4"/>
        <v/>
      </c>
      <c r="N77" s="11" t="str">
        <f t="shared" si="5"/>
        <v/>
      </c>
      <c r="O77" s="19" t="str">
        <f>IF(COUNTIF($B$2:$B$301,B82)&gt;1,"Yes","")</f>
        <v/>
      </c>
      <c r="P77" s="11" t="str">
        <f t="shared" si="6"/>
        <v/>
      </c>
      <c r="Q77" s="11" t="str">
        <f t="shared" si="7"/>
        <v/>
      </c>
    </row>
    <row r="78" spans="1:17">
      <c r="A78" s="8">
        <v>77</v>
      </c>
      <c r="B78" s="8" t="s">
        <v>223</v>
      </c>
      <c r="C78" s="8" t="s">
        <v>32</v>
      </c>
      <c r="D78" s="8" t="s">
        <v>33</v>
      </c>
      <c r="E78" s="9">
        <v>46195</v>
      </c>
      <c r="F78" s="10">
        <v>350.12</v>
      </c>
      <c r="G78" s="8" t="s">
        <v>20</v>
      </c>
      <c r="H78" s="8" t="s">
        <v>47</v>
      </c>
      <c r="I78" s="8" t="s">
        <v>224</v>
      </c>
      <c r="J78" s="8" t="s">
        <v>79</v>
      </c>
      <c r="K78" s="8" t="s">
        <v>43</v>
      </c>
      <c r="L78" s="8" t="str">
        <f>IF(AND(F78&gt;Dashboard!$B$3,G78="No"),"Yes","")</f>
        <v/>
      </c>
      <c r="M78" s="8" t="str">
        <f t="shared" si="4"/>
        <v/>
      </c>
      <c r="N78" s="8" t="str">
        <f t="shared" si="5"/>
        <v/>
      </c>
      <c r="O78" s="18" t="str">
        <f>IF(COUNTIF($B$2:$B$301,B83)&gt;1,"Yes","")</f>
        <v/>
      </c>
      <c r="P78" s="8" t="str">
        <f t="shared" si="6"/>
        <v/>
      </c>
      <c r="Q78" s="8" t="str">
        <f t="shared" si="7"/>
        <v/>
      </c>
    </row>
    <row r="79" spans="1:17">
      <c r="A79" s="11">
        <v>78</v>
      </c>
      <c r="B79" s="11" t="s">
        <v>225</v>
      </c>
      <c r="C79" s="11" t="s">
        <v>114</v>
      </c>
      <c r="D79" s="11" t="s">
        <v>115</v>
      </c>
      <c r="E79" s="12">
        <v>46109</v>
      </c>
      <c r="F79" s="13">
        <v>20572.310000000001</v>
      </c>
      <c r="G79" s="11" t="s">
        <v>28</v>
      </c>
      <c r="H79" s="11"/>
      <c r="I79" s="11"/>
      <c r="J79" s="11" t="s">
        <v>79</v>
      </c>
      <c r="K79" s="11" t="s">
        <v>37</v>
      </c>
      <c r="L79" s="11" t="str">
        <f>IF(AND(F79&gt;Dashboard!$B$3,G79="No"),"Yes","")</f>
        <v>Yes</v>
      </c>
      <c r="M79" s="11" t="str">
        <f t="shared" si="4"/>
        <v>Yes</v>
      </c>
      <c r="N79" s="11" t="str">
        <f t="shared" si="5"/>
        <v/>
      </c>
      <c r="O79" s="19" t="str">
        <f>IF(COUNTIF($B$2:$B$301,B84)&gt;1,"Yes","")</f>
        <v>Yes</v>
      </c>
      <c r="P79" s="11" t="str">
        <f t="shared" si="6"/>
        <v>Yes</v>
      </c>
      <c r="Q79" s="11" t="str">
        <f t="shared" si="7"/>
        <v>High-dollar unapproved; Missing PO; Duplicate invoice; Weekend posting</v>
      </c>
    </row>
    <row r="80" spans="1:17">
      <c r="A80" s="8">
        <v>79</v>
      </c>
      <c r="B80" s="8" t="s">
        <v>226</v>
      </c>
      <c r="C80" s="8" t="s">
        <v>71</v>
      </c>
      <c r="D80" s="8" t="s">
        <v>72</v>
      </c>
      <c r="E80" s="9">
        <v>46062</v>
      </c>
      <c r="F80" s="10">
        <v>275.02</v>
      </c>
      <c r="G80" s="8" t="s">
        <v>20</v>
      </c>
      <c r="H80" s="8" t="s">
        <v>41</v>
      </c>
      <c r="I80" s="8" t="s">
        <v>227</v>
      </c>
      <c r="J80" s="8" t="s">
        <v>51</v>
      </c>
      <c r="K80" s="8" t="s">
        <v>57</v>
      </c>
      <c r="L80" s="8" t="str">
        <f>IF(AND(F80&gt;Dashboard!$B$3,G80="No"),"Yes","")</f>
        <v/>
      </c>
      <c r="M80" s="8" t="str">
        <f t="shared" si="4"/>
        <v/>
      </c>
      <c r="N80" s="8" t="str">
        <f t="shared" si="5"/>
        <v/>
      </c>
      <c r="O80" s="18" t="str">
        <f>IF(COUNTIF($B$2:$B$301,B85)&gt;1,"Yes","")</f>
        <v>Yes</v>
      </c>
      <c r="P80" s="8" t="str">
        <f t="shared" si="6"/>
        <v/>
      </c>
      <c r="Q80" s="8" t="str">
        <f t="shared" si="7"/>
        <v>Duplicate invoice</v>
      </c>
    </row>
    <row r="81" spans="1:17">
      <c r="A81" s="11">
        <v>80</v>
      </c>
      <c r="B81" s="11" t="s">
        <v>228</v>
      </c>
      <c r="C81" s="11" t="s">
        <v>76</v>
      </c>
      <c r="D81" s="11" t="s">
        <v>77</v>
      </c>
      <c r="E81" s="12">
        <v>46122</v>
      </c>
      <c r="F81" s="13">
        <v>945.3</v>
      </c>
      <c r="G81" s="11" t="s">
        <v>20</v>
      </c>
      <c r="H81" s="11" t="s">
        <v>47</v>
      </c>
      <c r="I81" s="11" t="s">
        <v>229</v>
      </c>
      <c r="J81" s="11" t="s">
        <v>56</v>
      </c>
      <c r="K81" s="11" t="s">
        <v>57</v>
      </c>
      <c r="L81" s="11" t="str">
        <f>IF(AND(F81&gt;Dashboard!$B$3,G81="No"),"Yes","")</f>
        <v/>
      </c>
      <c r="M81" s="11" t="str">
        <f t="shared" si="4"/>
        <v/>
      </c>
      <c r="N81" s="11" t="str">
        <f t="shared" si="5"/>
        <v/>
      </c>
      <c r="O81" s="19" t="str">
        <f>IF(COUNTIF($B$2:$B$301,B86)&gt;1,"Yes","")</f>
        <v/>
      </c>
      <c r="P81" s="11" t="str">
        <f t="shared" si="6"/>
        <v/>
      </c>
      <c r="Q81" s="11" t="str">
        <f t="shared" si="7"/>
        <v/>
      </c>
    </row>
    <row r="82" spans="1:17">
      <c r="A82" s="8">
        <v>81</v>
      </c>
      <c r="B82" s="8" t="s">
        <v>230</v>
      </c>
      <c r="C82" s="8" t="s">
        <v>122</v>
      </c>
      <c r="D82" s="8" t="s">
        <v>123</v>
      </c>
      <c r="E82" s="9">
        <v>46143</v>
      </c>
      <c r="F82" s="10">
        <v>895.23</v>
      </c>
      <c r="G82" s="8" t="s">
        <v>20</v>
      </c>
      <c r="H82" s="8" t="s">
        <v>41</v>
      </c>
      <c r="I82" s="8" t="s">
        <v>231</v>
      </c>
      <c r="J82" s="8" t="s">
        <v>51</v>
      </c>
      <c r="K82" s="8" t="s">
        <v>24</v>
      </c>
      <c r="L82" s="8" t="str">
        <f>IF(AND(F82&gt;Dashboard!$B$3,G82="No"),"Yes","")</f>
        <v/>
      </c>
      <c r="M82" s="8" t="str">
        <f t="shared" si="4"/>
        <v/>
      </c>
      <c r="N82" s="8" t="str">
        <f t="shared" si="5"/>
        <v/>
      </c>
      <c r="O82" s="18" t="str">
        <f>IF(COUNTIF($B$2:$B$301,B87)&gt;1,"Yes","")</f>
        <v/>
      </c>
      <c r="P82" s="8" t="str">
        <f t="shared" si="6"/>
        <v/>
      </c>
      <c r="Q82" s="8" t="str">
        <f t="shared" si="7"/>
        <v/>
      </c>
    </row>
    <row r="83" spans="1:17">
      <c r="A83" s="11">
        <v>82</v>
      </c>
      <c r="B83" s="11" t="s">
        <v>232</v>
      </c>
      <c r="C83" s="11" t="s">
        <v>122</v>
      </c>
      <c r="D83" s="11" t="s">
        <v>123</v>
      </c>
      <c r="E83" s="12">
        <v>46038</v>
      </c>
      <c r="F83" s="13">
        <v>783.49</v>
      </c>
      <c r="G83" s="11" t="s">
        <v>20</v>
      </c>
      <c r="H83" s="11" t="s">
        <v>41</v>
      </c>
      <c r="I83" s="11" t="s">
        <v>233</v>
      </c>
      <c r="J83" s="11" t="s">
        <v>79</v>
      </c>
      <c r="K83" s="11" t="s">
        <v>43</v>
      </c>
      <c r="L83" s="11" t="str">
        <f>IF(AND(F83&gt;Dashboard!$B$3,G83="No"),"Yes","")</f>
        <v/>
      </c>
      <c r="M83" s="11" t="str">
        <f t="shared" si="4"/>
        <v/>
      </c>
      <c r="N83" s="11" t="str">
        <f t="shared" si="5"/>
        <v/>
      </c>
      <c r="O83" s="19" t="str">
        <f>IF(COUNTIF($B$2:$B$301,B88)&gt;1,"Yes","")</f>
        <v/>
      </c>
      <c r="P83" s="11" t="str">
        <f t="shared" si="6"/>
        <v/>
      </c>
      <c r="Q83" s="11" t="str">
        <f t="shared" si="7"/>
        <v/>
      </c>
    </row>
    <row r="84" spans="1:17">
      <c r="A84" s="8">
        <v>83</v>
      </c>
      <c r="B84" s="8" t="s">
        <v>234</v>
      </c>
      <c r="C84" s="8" t="s">
        <v>71</v>
      </c>
      <c r="D84" s="8" t="s">
        <v>72</v>
      </c>
      <c r="E84" s="9">
        <v>46043</v>
      </c>
      <c r="F84" s="10">
        <v>249.83</v>
      </c>
      <c r="G84" s="8" t="s">
        <v>20</v>
      </c>
      <c r="H84" s="8" t="s">
        <v>21</v>
      </c>
      <c r="I84" s="8" t="s">
        <v>235</v>
      </c>
      <c r="J84" s="8" t="s">
        <v>23</v>
      </c>
      <c r="K84" s="8" t="s">
        <v>43</v>
      </c>
      <c r="L84" s="8" t="str">
        <f>IF(AND(F84&gt;Dashboard!$B$3,G84="No"),"Yes","")</f>
        <v/>
      </c>
      <c r="M84" s="8" t="str">
        <f t="shared" si="4"/>
        <v/>
      </c>
      <c r="N84" s="8" t="str">
        <f t="shared" si="5"/>
        <v/>
      </c>
      <c r="O84" s="18" t="str">
        <f>IF(COUNTIF($B$2:$B$301,B89)&gt;1,"Yes","")</f>
        <v/>
      </c>
      <c r="P84" s="8" t="str">
        <f t="shared" si="6"/>
        <v/>
      </c>
      <c r="Q84" s="8" t="str">
        <f t="shared" si="7"/>
        <v/>
      </c>
    </row>
    <row r="85" spans="1:17">
      <c r="A85" s="11">
        <v>84</v>
      </c>
      <c r="B85" s="11" t="s">
        <v>234</v>
      </c>
      <c r="C85" s="11" t="s">
        <v>177</v>
      </c>
      <c r="D85" s="11" t="s">
        <v>178</v>
      </c>
      <c r="E85" s="12">
        <v>46148</v>
      </c>
      <c r="F85" s="13">
        <v>1833.28</v>
      </c>
      <c r="G85" s="11" t="s">
        <v>20</v>
      </c>
      <c r="H85" s="11" t="s">
        <v>47</v>
      </c>
      <c r="I85" s="11" t="s">
        <v>236</v>
      </c>
      <c r="J85" s="11" t="s">
        <v>51</v>
      </c>
      <c r="K85" s="11" t="s">
        <v>37</v>
      </c>
      <c r="L85" s="11" t="str">
        <f>IF(AND(F85&gt;Dashboard!$B$3,G85="No"),"Yes","")</f>
        <v/>
      </c>
      <c r="M85" s="11" t="str">
        <f t="shared" si="4"/>
        <v/>
      </c>
      <c r="N85" s="11" t="str">
        <f t="shared" si="5"/>
        <v/>
      </c>
      <c r="O85" s="19" t="str">
        <f>IF(COUNTIF($B$2:$B$301,B90)&gt;1,"Yes","")</f>
        <v/>
      </c>
      <c r="P85" s="11" t="str">
        <f t="shared" si="6"/>
        <v/>
      </c>
      <c r="Q85" s="11" t="str">
        <f t="shared" si="7"/>
        <v/>
      </c>
    </row>
    <row r="86" spans="1:17">
      <c r="A86" s="8">
        <v>85</v>
      </c>
      <c r="B86" s="8" t="s">
        <v>237</v>
      </c>
      <c r="C86" s="8" t="s">
        <v>32</v>
      </c>
      <c r="D86" s="8" t="s">
        <v>33</v>
      </c>
      <c r="E86" s="9">
        <v>46149</v>
      </c>
      <c r="F86" s="10">
        <v>1383.06</v>
      </c>
      <c r="G86" s="8" t="s">
        <v>20</v>
      </c>
      <c r="H86" s="8" t="s">
        <v>47</v>
      </c>
      <c r="I86" s="8" t="s">
        <v>238</v>
      </c>
      <c r="J86" s="8" t="s">
        <v>36</v>
      </c>
      <c r="K86" s="8" t="s">
        <v>24</v>
      </c>
      <c r="L86" s="8" t="str">
        <f>IF(AND(F86&gt;Dashboard!$B$3,G86="No"),"Yes","")</f>
        <v/>
      </c>
      <c r="M86" s="8" t="str">
        <f t="shared" si="4"/>
        <v/>
      </c>
      <c r="N86" s="8" t="str">
        <f t="shared" si="5"/>
        <v/>
      </c>
      <c r="O86" s="18" t="str">
        <f>IF(COUNTIF($B$2:$B$301,B91)&gt;1,"Yes","")</f>
        <v/>
      </c>
      <c r="P86" s="8" t="str">
        <f t="shared" si="6"/>
        <v/>
      </c>
      <c r="Q86" s="8" t="str">
        <f t="shared" si="7"/>
        <v/>
      </c>
    </row>
    <row r="87" spans="1:17">
      <c r="A87" s="11">
        <v>86</v>
      </c>
      <c r="B87" s="11" t="s">
        <v>239</v>
      </c>
      <c r="C87" s="11" t="s">
        <v>114</v>
      </c>
      <c r="D87" s="11" t="s">
        <v>115</v>
      </c>
      <c r="E87" s="12">
        <v>46111</v>
      </c>
      <c r="F87" s="13">
        <v>355.34</v>
      </c>
      <c r="G87" s="11" t="s">
        <v>20</v>
      </c>
      <c r="H87" s="11" t="s">
        <v>21</v>
      </c>
      <c r="I87" s="11" t="s">
        <v>240</v>
      </c>
      <c r="J87" s="11" t="s">
        <v>48</v>
      </c>
      <c r="K87" s="11" t="s">
        <v>57</v>
      </c>
      <c r="L87" s="11" t="str">
        <f>IF(AND(F87&gt;Dashboard!$B$3,G87="No"),"Yes","")</f>
        <v/>
      </c>
      <c r="M87" s="11" t="str">
        <f t="shared" si="4"/>
        <v/>
      </c>
      <c r="N87" s="11" t="str">
        <f t="shared" si="5"/>
        <v/>
      </c>
      <c r="O87" s="19" t="str">
        <f>IF(COUNTIF($B$2:$B$301,B92)&gt;1,"Yes","")</f>
        <v/>
      </c>
      <c r="P87" s="11" t="str">
        <f t="shared" si="6"/>
        <v/>
      </c>
      <c r="Q87" s="11" t="str">
        <f t="shared" si="7"/>
        <v/>
      </c>
    </row>
    <row r="88" spans="1:17">
      <c r="A88" s="8">
        <v>87</v>
      </c>
      <c r="B88" s="8" t="s">
        <v>241</v>
      </c>
      <c r="C88" s="8" t="s">
        <v>102</v>
      </c>
      <c r="D88" s="8" t="s">
        <v>103</v>
      </c>
      <c r="E88" s="9">
        <v>46070</v>
      </c>
      <c r="F88" s="10">
        <v>3865.12</v>
      </c>
      <c r="G88" s="8" t="s">
        <v>20</v>
      </c>
      <c r="H88" s="8" t="s">
        <v>21</v>
      </c>
      <c r="I88" s="8" t="s">
        <v>242</v>
      </c>
      <c r="J88" s="8" t="s">
        <v>36</v>
      </c>
      <c r="K88" s="8" t="s">
        <v>24</v>
      </c>
      <c r="L88" s="8" t="str">
        <f>IF(AND(F88&gt;Dashboard!$B$3,G88="No"),"Yes","")</f>
        <v/>
      </c>
      <c r="M88" s="8" t="str">
        <f t="shared" si="4"/>
        <v/>
      </c>
      <c r="N88" s="8" t="str">
        <f t="shared" si="5"/>
        <v/>
      </c>
      <c r="O88" s="18" t="str">
        <f>IF(COUNTIF($B$2:$B$301,B93)&gt;1,"Yes","")</f>
        <v/>
      </c>
      <c r="P88" s="8" t="str">
        <f t="shared" si="6"/>
        <v/>
      </c>
      <c r="Q88" s="8" t="str">
        <f t="shared" si="7"/>
        <v/>
      </c>
    </row>
    <row r="89" spans="1:17">
      <c r="A89" s="11">
        <v>88</v>
      </c>
      <c r="B89" s="11" t="s">
        <v>243</v>
      </c>
      <c r="C89" s="11" t="s">
        <v>129</v>
      </c>
      <c r="D89" s="11" t="s">
        <v>130</v>
      </c>
      <c r="E89" s="12">
        <v>46027</v>
      </c>
      <c r="F89" s="13">
        <v>2601.41</v>
      </c>
      <c r="G89" s="11" t="s">
        <v>20</v>
      </c>
      <c r="H89" s="11" t="s">
        <v>47</v>
      </c>
      <c r="I89" s="11" t="s">
        <v>244</v>
      </c>
      <c r="J89" s="11" t="s">
        <v>79</v>
      </c>
      <c r="K89" s="11" t="s">
        <v>24</v>
      </c>
      <c r="L89" s="11" t="str">
        <f>IF(AND(F89&gt;Dashboard!$B$3,G89="No"),"Yes","")</f>
        <v/>
      </c>
      <c r="M89" s="11" t="str">
        <f t="shared" si="4"/>
        <v/>
      </c>
      <c r="N89" s="11" t="str">
        <f t="shared" si="5"/>
        <v/>
      </c>
      <c r="O89" s="19" t="str">
        <f>IF(COUNTIF($B$2:$B$301,B94)&gt;1,"Yes","")</f>
        <v/>
      </c>
      <c r="P89" s="11" t="str">
        <f t="shared" si="6"/>
        <v/>
      </c>
      <c r="Q89" s="11" t="str">
        <f t="shared" si="7"/>
        <v/>
      </c>
    </row>
    <row r="90" spans="1:17">
      <c r="A90" s="8">
        <v>89</v>
      </c>
      <c r="B90" s="8" t="s">
        <v>245</v>
      </c>
      <c r="C90" s="8" t="s">
        <v>26</v>
      </c>
      <c r="D90" s="8" t="s">
        <v>27</v>
      </c>
      <c r="E90" s="9">
        <v>46027</v>
      </c>
      <c r="F90" s="10">
        <v>2480.5</v>
      </c>
      <c r="G90" s="8" t="s">
        <v>28</v>
      </c>
      <c r="H90" s="8"/>
      <c r="I90" s="8" t="s">
        <v>246</v>
      </c>
      <c r="J90" s="8" t="s">
        <v>56</v>
      </c>
      <c r="K90" s="8" t="s">
        <v>37</v>
      </c>
      <c r="L90" s="8" t="str">
        <f>IF(AND(F90&gt;Dashboard!$B$3,G90="No"),"Yes","")</f>
        <v/>
      </c>
      <c r="M90" s="8" t="str">
        <f t="shared" si="4"/>
        <v/>
      </c>
      <c r="N90" s="8" t="str">
        <f t="shared" si="5"/>
        <v/>
      </c>
      <c r="O90" s="18" t="str">
        <f>IF(COUNTIF($B$2:$B$301,B95)&gt;1,"Yes","")</f>
        <v/>
      </c>
      <c r="P90" s="8" t="str">
        <f t="shared" si="6"/>
        <v/>
      </c>
      <c r="Q90" s="8" t="str">
        <f t="shared" si="7"/>
        <v/>
      </c>
    </row>
    <row r="91" spans="1:17">
      <c r="A91" s="11">
        <v>90</v>
      </c>
      <c r="B91" s="11" t="s">
        <v>247</v>
      </c>
      <c r="C91" s="11" t="s">
        <v>71</v>
      </c>
      <c r="D91" s="11" t="s">
        <v>72</v>
      </c>
      <c r="E91" s="12">
        <v>46121</v>
      </c>
      <c r="F91" s="13">
        <v>1734</v>
      </c>
      <c r="G91" s="11" t="s">
        <v>20</v>
      </c>
      <c r="H91" s="11" t="s">
        <v>41</v>
      </c>
      <c r="I91" s="11" t="s">
        <v>248</v>
      </c>
      <c r="J91" s="11" t="s">
        <v>79</v>
      </c>
      <c r="K91" s="11" t="s">
        <v>37</v>
      </c>
      <c r="L91" s="11" t="str">
        <f>IF(AND(F91&gt;Dashboard!$B$3,G91="No"),"Yes","")</f>
        <v/>
      </c>
      <c r="M91" s="11" t="str">
        <f t="shared" si="4"/>
        <v/>
      </c>
      <c r="N91" s="11" t="str">
        <f t="shared" si="5"/>
        <v/>
      </c>
      <c r="O91" s="19" t="str">
        <f>IF(COUNTIF($B$2:$B$301,B96)&gt;1,"Yes","")</f>
        <v/>
      </c>
      <c r="P91" s="11" t="str">
        <f t="shared" si="6"/>
        <v/>
      </c>
      <c r="Q91" s="11" t="str">
        <f t="shared" si="7"/>
        <v/>
      </c>
    </row>
    <row r="92" spans="1:17">
      <c r="A92" s="8">
        <v>91</v>
      </c>
      <c r="B92" s="8" t="s">
        <v>249</v>
      </c>
      <c r="C92" s="8" t="s">
        <v>161</v>
      </c>
      <c r="D92" s="8" t="s">
        <v>162</v>
      </c>
      <c r="E92" s="9">
        <v>46104</v>
      </c>
      <c r="F92" s="10">
        <v>795.91</v>
      </c>
      <c r="G92" s="8" t="s">
        <v>20</v>
      </c>
      <c r="H92" s="8" t="s">
        <v>34</v>
      </c>
      <c r="I92" s="8" t="s">
        <v>250</v>
      </c>
      <c r="J92" s="8" t="s">
        <v>36</v>
      </c>
      <c r="K92" s="8" t="s">
        <v>24</v>
      </c>
      <c r="L92" s="8" t="str">
        <f>IF(AND(F92&gt;Dashboard!$B$3,G92="No"),"Yes","")</f>
        <v/>
      </c>
      <c r="M92" s="8" t="str">
        <f t="shared" si="4"/>
        <v/>
      </c>
      <c r="N92" s="8" t="str">
        <f t="shared" si="5"/>
        <v/>
      </c>
      <c r="O92" s="18" t="str">
        <f>IF(COUNTIF($B$2:$B$301,B97)&gt;1,"Yes","")</f>
        <v/>
      </c>
      <c r="P92" s="8" t="str">
        <f t="shared" si="6"/>
        <v/>
      </c>
      <c r="Q92" s="8" t="str">
        <f t="shared" si="7"/>
        <v/>
      </c>
    </row>
    <row r="93" spans="1:17">
      <c r="A93" s="11">
        <v>92</v>
      </c>
      <c r="B93" s="11" t="s">
        <v>251</v>
      </c>
      <c r="C93" s="11" t="s">
        <v>129</v>
      </c>
      <c r="D93" s="11" t="s">
        <v>130</v>
      </c>
      <c r="E93" s="12">
        <v>46041</v>
      </c>
      <c r="F93" s="13">
        <v>7480.38</v>
      </c>
      <c r="G93" s="11" t="s">
        <v>20</v>
      </c>
      <c r="H93" s="11" t="s">
        <v>41</v>
      </c>
      <c r="I93" s="11" t="s">
        <v>252</v>
      </c>
      <c r="J93" s="11" t="s">
        <v>51</v>
      </c>
      <c r="K93" s="11" t="s">
        <v>57</v>
      </c>
      <c r="L93" s="11" t="str">
        <f>IF(AND(F93&gt;Dashboard!$B$3,G93="No"),"Yes","")</f>
        <v/>
      </c>
      <c r="M93" s="11" t="str">
        <f t="shared" si="4"/>
        <v/>
      </c>
      <c r="N93" s="11" t="str">
        <f t="shared" si="5"/>
        <v/>
      </c>
      <c r="O93" s="19" t="str">
        <f>IF(COUNTIF($B$2:$B$301,B98)&gt;1,"Yes","")</f>
        <v/>
      </c>
      <c r="P93" s="11" t="str">
        <f t="shared" si="6"/>
        <v/>
      </c>
      <c r="Q93" s="11" t="str">
        <f t="shared" si="7"/>
        <v/>
      </c>
    </row>
    <row r="94" spans="1:17">
      <c r="A94" s="8">
        <v>93</v>
      </c>
      <c r="B94" s="8" t="s">
        <v>253</v>
      </c>
      <c r="C94" s="8" t="s">
        <v>87</v>
      </c>
      <c r="D94" s="8" t="s">
        <v>88</v>
      </c>
      <c r="E94" s="9">
        <v>46105</v>
      </c>
      <c r="F94" s="10">
        <v>1139.3399999999999</v>
      </c>
      <c r="G94" s="8" t="s">
        <v>20</v>
      </c>
      <c r="H94" s="8" t="s">
        <v>34</v>
      </c>
      <c r="I94" s="8" t="s">
        <v>254</v>
      </c>
      <c r="J94" s="8" t="s">
        <v>23</v>
      </c>
      <c r="K94" s="8" t="s">
        <v>43</v>
      </c>
      <c r="L94" s="8" t="str">
        <f>IF(AND(F94&gt;Dashboard!$B$3,G94="No"),"Yes","")</f>
        <v/>
      </c>
      <c r="M94" s="8" t="str">
        <f t="shared" si="4"/>
        <v/>
      </c>
      <c r="N94" s="8" t="str">
        <f t="shared" si="5"/>
        <v/>
      </c>
      <c r="O94" s="18" t="str">
        <f>IF(COUNTIF($B$2:$B$301,B99)&gt;1,"Yes","")</f>
        <v/>
      </c>
      <c r="P94" s="8" t="str">
        <f t="shared" si="6"/>
        <v/>
      </c>
      <c r="Q94" s="8" t="str">
        <f t="shared" si="7"/>
        <v/>
      </c>
    </row>
    <row r="95" spans="1:17">
      <c r="A95" s="11">
        <v>94</v>
      </c>
      <c r="B95" s="11" t="s">
        <v>255</v>
      </c>
      <c r="C95" s="11" t="s">
        <v>45</v>
      </c>
      <c r="D95" s="11" t="s">
        <v>46</v>
      </c>
      <c r="E95" s="12">
        <v>46185</v>
      </c>
      <c r="F95" s="13">
        <v>1641.18</v>
      </c>
      <c r="G95" s="11" t="s">
        <v>20</v>
      </c>
      <c r="H95" s="11" t="s">
        <v>47</v>
      </c>
      <c r="I95" s="11" t="s">
        <v>256</v>
      </c>
      <c r="J95" s="11" t="s">
        <v>79</v>
      </c>
      <c r="K95" s="11" t="s">
        <v>57</v>
      </c>
      <c r="L95" s="11" t="str">
        <f>IF(AND(F95&gt;Dashboard!$B$3,G95="No"),"Yes","")</f>
        <v/>
      </c>
      <c r="M95" s="11" t="str">
        <f t="shared" si="4"/>
        <v/>
      </c>
      <c r="N95" s="11" t="str">
        <f t="shared" si="5"/>
        <v/>
      </c>
      <c r="O95" s="19" t="str">
        <f>IF(COUNTIF($B$2:$B$301,B100)&gt;1,"Yes","")</f>
        <v/>
      </c>
      <c r="P95" s="11" t="str">
        <f t="shared" si="6"/>
        <v/>
      </c>
      <c r="Q95" s="11" t="str">
        <f t="shared" si="7"/>
        <v/>
      </c>
    </row>
    <row r="96" spans="1:17">
      <c r="A96" s="8">
        <v>95</v>
      </c>
      <c r="B96" s="8" t="s">
        <v>257</v>
      </c>
      <c r="C96" s="8"/>
      <c r="D96" s="8" t="s">
        <v>64</v>
      </c>
      <c r="E96" s="9">
        <v>46170</v>
      </c>
      <c r="F96" s="10">
        <v>524.58000000000004</v>
      </c>
      <c r="G96" s="8" t="s">
        <v>20</v>
      </c>
      <c r="H96" s="8" t="s">
        <v>21</v>
      </c>
      <c r="I96" s="8" t="s">
        <v>258</v>
      </c>
      <c r="J96" s="8" t="s">
        <v>23</v>
      </c>
      <c r="K96" s="8" t="s">
        <v>24</v>
      </c>
      <c r="L96" s="8" t="str">
        <f>IF(AND(F96&gt;Dashboard!$B$3,G96="No"),"Yes","")</f>
        <v/>
      </c>
      <c r="M96" s="8" t="str">
        <f t="shared" si="4"/>
        <v/>
      </c>
      <c r="N96" s="8" t="str">
        <f t="shared" si="5"/>
        <v>Yes</v>
      </c>
      <c r="O96" s="18" t="str">
        <f>IF(COUNTIF($B$2:$B$301,B101)&gt;1,"Yes","")</f>
        <v/>
      </c>
      <c r="P96" s="8" t="str">
        <f t="shared" si="6"/>
        <v/>
      </c>
      <c r="Q96" s="8" t="str">
        <f t="shared" si="7"/>
        <v>Missing vendor ID</v>
      </c>
    </row>
    <row r="97" spans="1:17">
      <c r="A97" s="11">
        <v>96</v>
      </c>
      <c r="B97" s="11" t="s">
        <v>259</v>
      </c>
      <c r="C97" s="11" t="s">
        <v>96</v>
      </c>
      <c r="D97" s="11" t="s">
        <v>97</v>
      </c>
      <c r="E97" s="12">
        <v>46035</v>
      </c>
      <c r="F97" s="13">
        <v>3338.83</v>
      </c>
      <c r="G97" s="11" t="s">
        <v>20</v>
      </c>
      <c r="H97" s="11" t="s">
        <v>73</v>
      </c>
      <c r="I97" s="11" t="s">
        <v>260</v>
      </c>
      <c r="J97" s="11" t="s">
        <v>23</v>
      </c>
      <c r="K97" s="11" t="s">
        <v>24</v>
      </c>
      <c r="L97" s="11" t="str">
        <f>IF(AND(F97&gt;Dashboard!$B$3,G97="No"),"Yes","")</f>
        <v/>
      </c>
      <c r="M97" s="11" t="str">
        <f t="shared" si="4"/>
        <v/>
      </c>
      <c r="N97" s="11" t="str">
        <f t="shared" si="5"/>
        <v/>
      </c>
      <c r="O97" s="19" t="str">
        <f>IF(COUNTIF($B$2:$B$301,B102)&gt;1,"Yes","")</f>
        <v/>
      </c>
      <c r="P97" s="11" t="str">
        <f t="shared" si="6"/>
        <v/>
      </c>
      <c r="Q97" s="11" t="str">
        <f t="shared" si="7"/>
        <v/>
      </c>
    </row>
    <row r="98" spans="1:17">
      <c r="A98" s="8">
        <v>97</v>
      </c>
      <c r="B98" s="8" t="s">
        <v>261</v>
      </c>
      <c r="C98" s="8" t="s">
        <v>110</v>
      </c>
      <c r="D98" s="8" t="s">
        <v>111</v>
      </c>
      <c r="E98" s="9">
        <v>46101</v>
      </c>
      <c r="F98" s="10">
        <v>590.05999999999995</v>
      </c>
      <c r="G98" s="8" t="s">
        <v>20</v>
      </c>
      <c r="H98" s="8" t="s">
        <v>47</v>
      </c>
      <c r="I98" s="8" t="s">
        <v>262</v>
      </c>
      <c r="J98" s="8" t="s">
        <v>56</v>
      </c>
      <c r="K98" s="8" t="s">
        <v>43</v>
      </c>
      <c r="L98" s="8" t="str">
        <f>IF(AND(F98&gt;Dashboard!$B$3,G98="No"),"Yes","")</f>
        <v/>
      </c>
      <c r="M98" s="8" t="str">
        <f t="shared" si="4"/>
        <v/>
      </c>
      <c r="N98" s="8" t="str">
        <f t="shared" si="5"/>
        <v/>
      </c>
      <c r="O98" s="18" t="str">
        <f>IF(COUNTIF($B$2:$B$301,B103)&gt;1,"Yes","")</f>
        <v/>
      </c>
      <c r="P98" s="8" t="str">
        <f t="shared" si="6"/>
        <v/>
      </c>
      <c r="Q98" s="8" t="str">
        <f t="shared" si="7"/>
        <v/>
      </c>
    </row>
    <row r="99" spans="1:17">
      <c r="A99" s="11">
        <v>98</v>
      </c>
      <c r="B99" s="11" t="s">
        <v>263</v>
      </c>
      <c r="C99" s="11" t="s">
        <v>152</v>
      </c>
      <c r="D99" s="11" t="s">
        <v>64</v>
      </c>
      <c r="E99" s="12">
        <v>46163</v>
      </c>
      <c r="F99" s="13">
        <v>284.06</v>
      </c>
      <c r="G99" s="11" t="s">
        <v>20</v>
      </c>
      <c r="H99" s="11" t="s">
        <v>47</v>
      </c>
      <c r="I99" s="11" t="s">
        <v>264</v>
      </c>
      <c r="J99" s="11" t="s">
        <v>62</v>
      </c>
      <c r="K99" s="11" t="s">
        <v>24</v>
      </c>
      <c r="L99" s="11" t="str">
        <f>IF(AND(F99&gt;Dashboard!$B$3,G99="No"),"Yes","")</f>
        <v/>
      </c>
      <c r="M99" s="11" t="str">
        <f t="shared" si="4"/>
        <v/>
      </c>
      <c r="N99" s="11" t="str">
        <f t="shared" si="5"/>
        <v/>
      </c>
      <c r="O99" s="19" t="str">
        <f>IF(COUNTIF($B$2:$B$301,B104)&gt;1,"Yes","")</f>
        <v/>
      </c>
      <c r="P99" s="11" t="str">
        <f t="shared" si="6"/>
        <v/>
      </c>
      <c r="Q99" s="11" t="str">
        <f t="shared" si="7"/>
        <v/>
      </c>
    </row>
    <row r="100" spans="1:17">
      <c r="A100" s="8">
        <v>99</v>
      </c>
      <c r="B100" s="8" t="s">
        <v>265</v>
      </c>
      <c r="C100" s="8" t="s">
        <v>87</v>
      </c>
      <c r="D100" s="8" t="s">
        <v>88</v>
      </c>
      <c r="E100" s="9">
        <v>46162</v>
      </c>
      <c r="F100" s="10">
        <v>619.98</v>
      </c>
      <c r="G100" s="8" t="s">
        <v>28</v>
      </c>
      <c r="H100" s="8"/>
      <c r="I100" s="8" t="s">
        <v>266</v>
      </c>
      <c r="J100" s="8" t="s">
        <v>30</v>
      </c>
      <c r="K100" s="8" t="s">
        <v>57</v>
      </c>
      <c r="L100" s="8" t="str">
        <f>IF(AND(F100&gt;Dashboard!$B$3,G100="No"),"Yes","")</f>
        <v/>
      </c>
      <c r="M100" s="8" t="str">
        <f t="shared" si="4"/>
        <v/>
      </c>
      <c r="N100" s="8" t="str">
        <f t="shared" si="5"/>
        <v/>
      </c>
      <c r="O100" s="18" t="str">
        <f>IF(COUNTIF($B$2:$B$301,B105)&gt;1,"Yes","")</f>
        <v/>
      </c>
      <c r="P100" s="8" t="str">
        <f t="shared" si="6"/>
        <v/>
      </c>
      <c r="Q100" s="8" t="str">
        <f t="shared" si="7"/>
        <v/>
      </c>
    </row>
    <row r="101" spans="1:17">
      <c r="A101" s="11">
        <v>100</v>
      </c>
      <c r="B101" s="11" t="s">
        <v>267</v>
      </c>
      <c r="C101" s="11" t="s">
        <v>152</v>
      </c>
      <c r="D101" s="11" t="s">
        <v>64</v>
      </c>
      <c r="E101" s="12">
        <v>46161</v>
      </c>
      <c r="F101" s="13">
        <v>2864.79</v>
      </c>
      <c r="G101" s="11" t="s">
        <v>20</v>
      </c>
      <c r="H101" s="11" t="s">
        <v>47</v>
      </c>
      <c r="I101" s="11" t="s">
        <v>268</v>
      </c>
      <c r="J101" s="11" t="s">
        <v>79</v>
      </c>
      <c r="K101" s="11" t="s">
        <v>43</v>
      </c>
      <c r="L101" s="11" t="str">
        <f>IF(AND(F101&gt;Dashboard!$B$3,G101="No"),"Yes","")</f>
        <v/>
      </c>
      <c r="M101" s="11" t="str">
        <f t="shared" si="4"/>
        <v/>
      </c>
      <c r="N101" s="11" t="str">
        <f t="shared" si="5"/>
        <v/>
      </c>
      <c r="O101" s="19" t="str">
        <f>IF(COUNTIF($B$2:$B$301,B106)&gt;1,"Yes","")</f>
        <v/>
      </c>
      <c r="P101" s="11" t="str">
        <f t="shared" si="6"/>
        <v/>
      </c>
      <c r="Q101" s="11" t="str">
        <f t="shared" si="7"/>
        <v/>
      </c>
    </row>
    <row r="102" spans="1:17">
      <c r="A102" s="8">
        <v>101</v>
      </c>
      <c r="B102" s="8" t="s">
        <v>269</v>
      </c>
      <c r="C102" s="8" t="s">
        <v>96</v>
      </c>
      <c r="D102" s="8" t="s">
        <v>97</v>
      </c>
      <c r="E102" s="9">
        <v>46202</v>
      </c>
      <c r="F102" s="10">
        <v>1963.66</v>
      </c>
      <c r="G102" s="8" t="s">
        <v>20</v>
      </c>
      <c r="H102" s="8" t="s">
        <v>47</v>
      </c>
      <c r="I102" s="8"/>
      <c r="J102" s="8" t="s">
        <v>30</v>
      </c>
      <c r="K102" s="8" t="s">
        <v>57</v>
      </c>
      <c r="L102" s="8" t="str">
        <f>IF(AND(F102&gt;Dashboard!$B$3,G102="No"),"Yes","")</f>
        <v/>
      </c>
      <c r="M102" s="8" t="str">
        <f t="shared" si="4"/>
        <v>Yes</v>
      </c>
      <c r="N102" s="8" t="str">
        <f t="shared" si="5"/>
        <v/>
      </c>
      <c r="O102" s="18" t="str">
        <f>IF(COUNTIF($B$2:$B$301,B107)&gt;1,"Yes","")</f>
        <v/>
      </c>
      <c r="P102" s="8" t="str">
        <f t="shared" si="6"/>
        <v/>
      </c>
      <c r="Q102" s="8" t="str">
        <f t="shared" si="7"/>
        <v>Missing PO</v>
      </c>
    </row>
    <row r="103" spans="1:17">
      <c r="A103" s="11">
        <v>102</v>
      </c>
      <c r="B103" s="11" t="s">
        <v>270</v>
      </c>
      <c r="C103" s="11" t="s">
        <v>114</v>
      </c>
      <c r="D103" s="11" t="s">
        <v>115</v>
      </c>
      <c r="E103" s="12">
        <v>46200</v>
      </c>
      <c r="F103" s="13">
        <v>1942.1</v>
      </c>
      <c r="G103" s="11" t="s">
        <v>28</v>
      </c>
      <c r="H103" s="11"/>
      <c r="I103" s="11" t="s">
        <v>271</v>
      </c>
      <c r="J103" s="11" t="s">
        <v>62</v>
      </c>
      <c r="K103" s="11" t="s">
        <v>37</v>
      </c>
      <c r="L103" s="11" t="str">
        <f>IF(AND(F103&gt;Dashboard!$B$3,G103="No"),"Yes","")</f>
        <v/>
      </c>
      <c r="M103" s="11" t="str">
        <f t="shared" si="4"/>
        <v/>
      </c>
      <c r="N103" s="11" t="str">
        <f t="shared" si="5"/>
        <v/>
      </c>
      <c r="O103" s="19" t="str">
        <f>IF(COUNTIF($B$2:$B$301,B108)&gt;1,"Yes","")</f>
        <v/>
      </c>
      <c r="P103" s="11" t="str">
        <f t="shared" si="6"/>
        <v>Yes</v>
      </c>
      <c r="Q103" s="11" t="str">
        <f t="shared" si="7"/>
        <v>Weekend posting</v>
      </c>
    </row>
    <row r="104" spans="1:17">
      <c r="A104" s="8">
        <v>103</v>
      </c>
      <c r="B104" s="8" t="s">
        <v>272</v>
      </c>
      <c r="C104" s="8" t="s">
        <v>161</v>
      </c>
      <c r="D104" s="8" t="s">
        <v>162</v>
      </c>
      <c r="E104" s="9">
        <v>46164</v>
      </c>
      <c r="F104" s="10">
        <v>2502.2399999999998</v>
      </c>
      <c r="G104" s="8" t="s">
        <v>20</v>
      </c>
      <c r="H104" s="8" t="s">
        <v>47</v>
      </c>
      <c r="I104" s="8" t="s">
        <v>273</v>
      </c>
      <c r="J104" s="8" t="s">
        <v>30</v>
      </c>
      <c r="K104" s="8" t="s">
        <v>37</v>
      </c>
      <c r="L104" s="8" t="str">
        <f>IF(AND(F104&gt;Dashboard!$B$3,G104="No"),"Yes","")</f>
        <v/>
      </c>
      <c r="M104" s="8" t="str">
        <f t="shared" si="4"/>
        <v/>
      </c>
      <c r="N104" s="8" t="str">
        <f t="shared" si="5"/>
        <v/>
      </c>
      <c r="O104" s="18" t="str">
        <f>IF(COUNTIF($B$2:$B$301,B109)&gt;1,"Yes","")</f>
        <v/>
      </c>
      <c r="P104" s="8" t="str">
        <f t="shared" si="6"/>
        <v/>
      </c>
      <c r="Q104" s="8" t="str">
        <f t="shared" si="7"/>
        <v/>
      </c>
    </row>
    <row r="105" spans="1:17">
      <c r="A105" s="11">
        <v>104</v>
      </c>
      <c r="B105" s="11" t="s">
        <v>274</v>
      </c>
      <c r="C105" s="11" t="s">
        <v>45</v>
      </c>
      <c r="D105" s="11" t="s">
        <v>46</v>
      </c>
      <c r="E105" s="12">
        <v>46127</v>
      </c>
      <c r="F105" s="13">
        <v>2141.48</v>
      </c>
      <c r="G105" s="11" t="s">
        <v>20</v>
      </c>
      <c r="H105" s="11" t="s">
        <v>47</v>
      </c>
      <c r="I105" s="11" t="s">
        <v>275</v>
      </c>
      <c r="J105" s="11" t="s">
        <v>51</v>
      </c>
      <c r="K105" s="11" t="s">
        <v>57</v>
      </c>
      <c r="L105" s="11" t="str">
        <f>IF(AND(F105&gt;Dashboard!$B$3,G105="No"),"Yes","")</f>
        <v/>
      </c>
      <c r="M105" s="11" t="str">
        <f t="shared" si="4"/>
        <v/>
      </c>
      <c r="N105" s="11" t="str">
        <f t="shared" si="5"/>
        <v/>
      </c>
      <c r="O105" s="19" t="str">
        <f>IF(COUNTIF($B$2:$B$301,B110)&gt;1,"Yes","")</f>
        <v/>
      </c>
      <c r="P105" s="11" t="str">
        <f t="shared" si="6"/>
        <v/>
      </c>
      <c r="Q105" s="11" t="str">
        <f t="shared" si="7"/>
        <v/>
      </c>
    </row>
    <row r="106" spans="1:17">
      <c r="A106" s="8">
        <v>105</v>
      </c>
      <c r="B106" s="8" t="s">
        <v>276</v>
      </c>
      <c r="C106" s="8" t="s">
        <v>26</v>
      </c>
      <c r="D106" s="8" t="s">
        <v>27</v>
      </c>
      <c r="E106" s="9">
        <v>46160</v>
      </c>
      <c r="F106" s="10">
        <v>2850.57</v>
      </c>
      <c r="G106" s="8" t="s">
        <v>20</v>
      </c>
      <c r="H106" s="8" t="s">
        <v>73</v>
      </c>
      <c r="I106" s="8" t="s">
        <v>277</v>
      </c>
      <c r="J106" s="8" t="s">
        <v>51</v>
      </c>
      <c r="K106" s="8" t="s">
        <v>37</v>
      </c>
      <c r="L106" s="8" t="str">
        <f>IF(AND(F106&gt;Dashboard!$B$3,G106="No"),"Yes","")</f>
        <v/>
      </c>
      <c r="M106" s="8" t="str">
        <f t="shared" si="4"/>
        <v/>
      </c>
      <c r="N106" s="8" t="str">
        <f t="shared" si="5"/>
        <v/>
      </c>
      <c r="O106" s="18" t="str">
        <f>IF(COUNTIF($B$2:$B$301,B111)&gt;1,"Yes","")</f>
        <v/>
      </c>
      <c r="P106" s="8" t="str">
        <f t="shared" si="6"/>
        <v/>
      </c>
      <c r="Q106" s="8" t="str">
        <f t="shared" si="7"/>
        <v/>
      </c>
    </row>
    <row r="107" spans="1:17">
      <c r="A107" s="11">
        <v>106</v>
      </c>
      <c r="B107" s="11" t="s">
        <v>278</v>
      </c>
      <c r="C107" s="11" t="s">
        <v>96</v>
      </c>
      <c r="D107" s="11" t="s">
        <v>97</v>
      </c>
      <c r="E107" s="12">
        <v>46167</v>
      </c>
      <c r="F107" s="13">
        <v>830.46</v>
      </c>
      <c r="G107" s="11" t="s">
        <v>20</v>
      </c>
      <c r="H107" s="11" t="s">
        <v>21</v>
      </c>
      <c r="I107" s="11" t="s">
        <v>279</v>
      </c>
      <c r="J107" s="11" t="s">
        <v>62</v>
      </c>
      <c r="K107" s="11" t="s">
        <v>57</v>
      </c>
      <c r="L107" s="11" t="str">
        <f>IF(AND(F107&gt;Dashboard!$B$3,G107="No"),"Yes","")</f>
        <v/>
      </c>
      <c r="M107" s="11" t="str">
        <f t="shared" si="4"/>
        <v/>
      </c>
      <c r="N107" s="11" t="str">
        <f t="shared" si="5"/>
        <v/>
      </c>
      <c r="O107" s="19" t="str">
        <f>IF(COUNTIF($B$2:$B$301,B112)&gt;1,"Yes","")</f>
        <v/>
      </c>
      <c r="P107" s="11" t="str">
        <f t="shared" si="6"/>
        <v/>
      </c>
      <c r="Q107" s="11" t="str">
        <f t="shared" si="7"/>
        <v/>
      </c>
    </row>
    <row r="108" spans="1:17">
      <c r="A108" s="8">
        <v>107</v>
      </c>
      <c r="B108" s="8" t="s">
        <v>280</v>
      </c>
      <c r="C108" s="8" t="s">
        <v>96</v>
      </c>
      <c r="D108" s="8" t="s">
        <v>97</v>
      </c>
      <c r="E108" s="9">
        <v>46036</v>
      </c>
      <c r="F108" s="10">
        <v>1308.02</v>
      </c>
      <c r="G108" s="8" t="s">
        <v>20</v>
      </c>
      <c r="H108" s="8" t="s">
        <v>41</v>
      </c>
      <c r="I108" s="8" t="s">
        <v>281</v>
      </c>
      <c r="J108" s="8" t="s">
        <v>36</v>
      </c>
      <c r="K108" s="8" t="s">
        <v>37</v>
      </c>
      <c r="L108" s="8" t="str">
        <f>IF(AND(F108&gt;Dashboard!$B$3,G108="No"),"Yes","")</f>
        <v/>
      </c>
      <c r="M108" s="8" t="str">
        <f t="shared" si="4"/>
        <v/>
      </c>
      <c r="N108" s="8" t="str">
        <f t="shared" si="5"/>
        <v/>
      </c>
      <c r="O108" s="18" t="str">
        <f>IF(COUNTIF($B$2:$B$301,B113)&gt;1,"Yes","")</f>
        <v/>
      </c>
      <c r="P108" s="8" t="str">
        <f t="shared" si="6"/>
        <v/>
      </c>
      <c r="Q108" s="8" t="str">
        <f t="shared" si="7"/>
        <v/>
      </c>
    </row>
    <row r="109" spans="1:17">
      <c r="A109" s="11">
        <v>108</v>
      </c>
      <c r="B109" s="11" t="s">
        <v>282</v>
      </c>
      <c r="C109" s="11" t="s">
        <v>18</v>
      </c>
      <c r="D109" s="11" t="s">
        <v>19</v>
      </c>
      <c r="E109" s="12">
        <v>46146</v>
      </c>
      <c r="F109" s="13">
        <v>725.55</v>
      </c>
      <c r="G109" s="11" t="s">
        <v>20</v>
      </c>
      <c r="H109" s="11" t="s">
        <v>73</v>
      </c>
      <c r="I109" s="11" t="s">
        <v>283</v>
      </c>
      <c r="J109" s="11" t="s">
        <v>23</v>
      </c>
      <c r="K109" s="11" t="s">
        <v>24</v>
      </c>
      <c r="L109" s="11" t="str">
        <f>IF(AND(F109&gt;Dashboard!$B$3,G109="No"),"Yes","")</f>
        <v/>
      </c>
      <c r="M109" s="11" t="str">
        <f t="shared" si="4"/>
        <v/>
      </c>
      <c r="N109" s="11" t="str">
        <f t="shared" si="5"/>
        <v/>
      </c>
      <c r="O109" s="19" t="str">
        <f>IF(COUNTIF($B$2:$B$301,B114)&gt;1,"Yes","")</f>
        <v/>
      </c>
      <c r="P109" s="11" t="str">
        <f t="shared" si="6"/>
        <v/>
      </c>
      <c r="Q109" s="11" t="str">
        <f t="shared" si="7"/>
        <v/>
      </c>
    </row>
    <row r="110" spans="1:17">
      <c r="A110" s="8">
        <v>109</v>
      </c>
      <c r="B110" s="8" t="s">
        <v>284</v>
      </c>
      <c r="C110" s="8" t="s">
        <v>177</v>
      </c>
      <c r="D110" s="8" t="s">
        <v>178</v>
      </c>
      <c r="E110" s="9">
        <v>46045</v>
      </c>
      <c r="F110" s="10">
        <v>1374.62</v>
      </c>
      <c r="G110" s="8" t="s">
        <v>20</v>
      </c>
      <c r="H110" s="8" t="s">
        <v>73</v>
      </c>
      <c r="I110" s="8" t="s">
        <v>285</v>
      </c>
      <c r="J110" s="8" t="s">
        <v>56</v>
      </c>
      <c r="K110" s="8" t="s">
        <v>37</v>
      </c>
      <c r="L110" s="8" t="str">
        <f>IF(AND(F110&gt;Dashboard!$B$3,G110="No"),"Yes","")</f>
        <v/>
      </c>
      <c r="M110" s="8" t="str">
        <f t="shared" si="4"/>
        <v/>
      </c>
      <c r="N110" s="8" t="str">
        <f t="shared" si="5"/>
        <v/>
      </c>
      <c r="O110" s="18" t="str">
        <f>IF(COUNTIF($B$2:$B$301,B115)&gt;1,"Yes","")</f>
        <v/>
      </c>
      <c r="P110" s="8" t="str">
        <f t="shared" si="6"/>
        <v/>
      </c>
      <c r="Q110" s="8" t="str">
        <f t="shared" si="7"/>
        <v/>
      </c>
    </row>
    <row r="111" spans="1:17">
      <c r="A111" s="11">
        <v>110</v>
      </c>
      <c r="B111" s="11" t="s">
        <v>286</v>
      </c>
      <c r="C111" s="11" t="s">
        <v>59</v>
      </c>
      <c r="D111" s="11" t="s">
        <v>60</v>
      </c>
      <c r="E111" s="12">
        <v>46176</v>
      </c>
      <c r="F111" s="13">
        <v>1082.3599999999999</v>
      </c>
      <c r="G111" s="11" t="s">
        <v>20</v>
      </c>
      <c r="H111" s="11" t="s">
        <v>41</v>
      </c>
      <c r="I111" s="11" t="s">
        <v>287</v>
      </c>
      <c r="J111" s="11" t="s">
        <v>62</v>
      </c>
      <c r="K111" s="11" t="s">
        <v>24</v>
      </c>
      <c r="L111" s="11" t="str">
        <f>IF(AND(F111&gt;Dashboard!$B$3,G111="No"),"Yes","")</f>
        <v/>
      </c>
      <c r="M111" s="11" t="str">
        <f t="shared" si="4"/>
        <v/>
      </c>
      <c r="N111" s="11" t="str">
        <f t="shared" si="5"/>
        <v/>
      </c>
      <c r="O111" s="19" t="str">
        <f>IF(COUNTIF($B$2:$B$301,B116)&gt;1,"Yes","")</f>
        <v/>
      </c>
      <c r="P111" s="11" t="str">
        <f t="shared" si="6"/>
        <v/>
      </c>
      <c r="Q111" s="11" t="str">
        <f t="shared" si="7"/>
        <v/>
      </c>
    </row>
    <row r="112" spans="1:17">
      <c r="A112" s="8">
        <v>111</v>
      </c>
      <c r="B112" s="8" t="s">
        <v>288</v>
      </c>
      <c r="C112" s="8" t="s">
        <v>114</v>
      </c>
      <c r="D112" s="8" t="s">
        <v>115</v>
      </c>
      <c r="E112" s="9">
        <v>46078</v>
      </c>
      <c r="F112" s="10">
        <v>2286.9499999999998</v>
      </c>
      <c r="G112" s="8" t="s">
        <v>20</v>
      </c>
      <c r="H112" s="8" t="s">
        <v>34</v>
      </c>
      <c r="I112" s="8" t="s">
        <v>289</v>
      </c>
      <c r="J112" s="8" t="s">
        <v>62</v>
      </c>
      <c r="K112" s="8" t="s">
        <v>57</v>
      </c>
      <c r="L112" s="8" t="str">
        <f>IF(AND(F112&gt;Dashboard!$B$3,G112="No"),"Yes","")</f>
        <v/>
      </c>
      <c r="M112" s="8" t="str">
        <f t="shared" si="4"/>
        <v/>
      </c>
      <c r="N112" s="8" t="str">
        <f t="shared" si="5"/>
        <v/>
      </c>
      <c r="O112" s="18" t="str">
        <f>IF(COUNTIF($B$2:$B$301,B117)&gt;1,"Yes","")</f>
        <v/>
      </c>
      <c r="P112" s="8" t="str">
        <f t="shared" si="6"/>
        <v/>
      </c>
      <c r="Q112" s="8" t="str">
        <f t="shared" si="7"/>
        <v/>
      </c>
    </row>
    <row r="113" spans="1:17">
      <c r="A113" s="11">
        <v>112</v>
      </c>
      <c r="B113" s="11" t="s">
        <v>290</v>
      </c>
      <c r="C113" s="11" t="s">
        <v>71</v>
      </c>
      <c r="D113" s="11" t="s">
        <v>72</v>
      </c>
      <c r="E113" s="12">
        <v>46057</v>
      </c>
      <c r="F113" s="13">
        <v>396.43</v>
      </c>
      <c r="G113" s="11" t="s">
        <v>20</v>
      </c>
      <c r="H113" s="11" t="s">
        <v>41</v>
      </c>
      <c r="I113" s="11" t="s">
        <v>291</v>
      </c>
      <c r="J113" s="11" t="s">
        <v>62</v>
      </c>
      <c r="K113" s="11" t="s">
        <v>57</v>
      </c>
      <c r="L113" s="11" t="str">
        <f>IF(AND(F113&gt;Dashboard!$B$3,G113="No"),"Yes","")</f>
        <v/>
      </c>
      <c r="M113" s="11" t="str">
        <f t="shared" si="4"/>
        <v/>
      </c>
      <c r="N113" s="11" t="str">
        <f t="shared" si="5"/>
        <v/>
      </c>
      <c r="O113" s="19" t="str">
        <f>IF(COUNTIF($B$2:$B$301,B118)&gt;1,"Yes","")</f>
        <v/>
      </c>
      <c r="P113" s="11" t="str">
        <f t="shared" si="6"/>
        <v/>
      </c>
      <c r="Q113" s="11" t="str">
        <f t="shared" si="7"/>
        <v/>
      </c>
    </row>
    <row r="114" spans="1:17">
      <c r="A114" s="8">
        <v>113</v>
      </c>
      <c r="B114" s="8" t="s">
        <v>292</v>
      </c>
      <c r="C114" s="8" t="s">
        <v>59</v>
      </c>
      <c r="D114" s="8" t="s">
        <v>60</v>
      </c>
      <c r="E114" s="9">
        <v>46183</v>
      </c>
      <c r="F114" s="10">
        <v>926.42</v>
      </c>
      <c r="G114" s="8" t="s">
        <v>20</v>
      </c>
      <c r="H114" s="8" t="s">
        <v>21</v>
      </c>
      <c r="I114" s="8" t="s">
        <v>293</v>
      </c>
      <c r="J114" s="8" t="s">
        <v>48</v>
      </c>
      <c r="K114" s="8" t="s">
        <v>57</v>
      </c>
      <c r="L114" s="8" t="str">
        <f>IF(AND(F114&gt;Dashboard!$B$3,G114="No"),"Yes","")</f>
        <v/>
      </c>
      <c r="M114" s="8" t="str">
        <f t="shared" si="4"/>
        <v/>
      </c>
      <c r="N114" s="8" t="str">
        <f t="shared" si="5"/>
        <v/>
      </c>
      <c r="O114" s="18" t="str">
        <f>IF(COUNTIF($B$2:$B$301,B119)&gt;1,"Yes","")</f>
        <v/>
      </c>
      <c r="P114" s="8" t="str">
        <f t="shared" si="6"/>
        <v/>
      </c>
      <c r="Q114" s="8" t="str">
        <f t="shared" si="7"/>
        <v/>
      </c>
    </row>
    <row r="115" spans="1:17">
      <c r="A115" s="11">
        <v>114</v>
      </c>
      <c r="B115" s="11" t="s">
        <v>294</v>
      </c>
      <c r="C115" s="11" t="s">
        <v>87</v>
      </c>
      <c r="D115" s="11" t="s">
        <v>88</v>
      </c>
      <c r="E115" s="12">
        <v>46027</v>
      </c>
      <c r="F115" s="13">
        <v>726.42</v>
      </c>
      <c r="G115" s="11" t="s">
        <v>20</v>
      </c>
      <c r="H115" s="11" t="s">
        <v>41</v>
      </c>
      <c r="I115" s="11" t="s">
        <v>295</v>
      </c>
      <c r="J115" s="11" t="s">
        <v>36</v>
      </c>
      <c r="K115" s="11" t="s">
        <v>43</v>
      </c>
      <c r="L115" s="11" t="str">
        <f>IF(AND(F115&gt;Dashboard!$B$3,G115="No"),"Yes","")</f>
        <v/>
      </c>
      <c r="M115" s="11" t="str">
        <f t="shared" si="4"/>
        <v/>
      </c>
      <c r="N115" s="11" t="str">
        <f t="shared" si="5"/>
        <v/>
      </c>
      <c r="O115" s="19" t="str">
        <f>IF(COUNTIF($B$2:$B$301,B120)&gt;1,"Yes","")</f>
        <v/>
      </c>
      <c r="P115" s="11" t="str">
        <f t="shared" si="6"/>
        <v/>
      </c>
      <c r="Q115" s="11" t="str">
        <f t="shared" si="7"/>
        <v/>
      </c>
    </row>
    <row r="116" spans="1:17">
      <c r="A116" s="8">
        <v>115</v>
      </c>
      <c r="B116" s="8" t="s">
        <v>296</v>
      </c>
      <c r="C116" s="8" t="s">
        <v>45</v>
      </c>
      <c r="D116" s="8" t="s">
        <v>46</v>
      </c>
      <c r="E116" s="9">
        <v>46028</v>
      </c>
      <c r="F116" s="10">
        <v>2887</v>
      </c>
      <c r="G116" s="8" t="s">
        <v>20</v>
      </c>
      <c r="H116" s="8" t="s">
        <v>21</v>
      </c>
      <c r="I116" s="8" t="s">
        <v>297</v>
      </c>
      <c r="J116" s="8" t="s">
        <v>79</v>
      </c>
      <c r="K116" s="8" t="s">
        <v>57</v>
      </c>
      <c r="L116" s="8" t="str">
        <f>IF(AND(F116&gt;Dashboard!$B$3,G116="No"),"Yes","")</f>
        <v/>
      </c>
      <c r="M116" s="8" t="str">
        <f t="shared" si="4"/>
        <v/>
      </c>
      <c r="N116" s="8" t="str">
        <f t="shared" si="5"/>
        <v/>
      </c>
      <c r="O116" s="18" t="str">
        <f>IF(COUNTIF($B$2:$B$301,B121)&gt;1,"Yes","")</f>
        <v/>
      </c>
      <c r="P116" s="8" t="str">
        <f t="shared" si="6"/>
        <v/>
      </c>
      <c r="Q116" s="8" t="str">
        <f t="shared" si="7"/>
        <v/>
      </c>
    </row>
    <row r="117" spans="1:17">
      <c r="A117" s="11">
        <v>116</v>
      </c>
      <c r="B117" s="11" t="s">
        <v>298</v>
      </c>
      <c r="C117" s="11" t="s">
        <v>26</v>
      </c>
      <c r="D117" s="11" t="s">
        <v>27</v>
      </c>
      <c r="E117" s="12">
        <v>46111</v>
      </c>
      <c r="F117" s="13">
        <v>17014.21</v>
      </c>
      <c r="G117" s="11" t="s">
        <v>28</v>
      </c>
      <c r="H117" s="11"/>
      <c r="I117" s="11" t="s">
        <v>299</v>
      </c>
      <c r="J117" s="11" t="s">
        <v>23</v>
      </c>
      <c r="K117" s="11" t="s">
        <v>24</v>
      </c>
      <c r="L117" s="11" t="str">
        <f>IF(AND(F117&gt;Dashboard!$B$3,G117="No"),"Yes","")</f>
        <v>Yes</v>
      </c>
      <c r="M117" s="11" t="str">
        <f t="shared" si="4"/>
        <v/>
      </c>
      <c r="N117" s="11" t="str">
        <f t="shared" si="5"/>
        <v/>
      </c>
      <c r="O117" s="19" t="str">
        <f>IF(COUNTIF($B$2:$B$301,B122)&gt;1,"Yes","")</f>
        <v/>
      </c>
      <c r="P117" s="11" t="str">
        <f t="shared" si="6"/>
        <v/>
      </c>
      <c r="Q117" s="11" t="str">
        <f t="shared" si="7"/>
        <v>High-dollar unapproved</v>
      </c>
    </row>
    <row r="118" spans="1:17">
      <c r="A118" s="8">
        <v>117</v>
      </c>
      <c r="B118" s="8" t="s">
        <v>300</v>
      </c>
      <c r="C118" s="8" t="s">
        <v>96</v>
      </c>
      <c r="D118" s="8" t="s">
        <v>97</v>
      </c>
      <c r="E118" s="9">
        <v>46146</v>
      </c>
      <c r="F118" s="10">
        <v>4450.08</v>
      </c>
      <c r="G118" s="8" t="s">
        <v>20</v>
      </c>
      <c r="H118" s="8" t="s">
        <v>41</v>
      </c>
      <c r="I118" s="8" t="s">
        <v>301</v>
      </c>
      <c r="J118" s="8" t="s">
        <v>23</v>
      </c>
      <c r="K118" s="8" t="s">
        <v>57</v>
      </c>
      <c r="L118" s="8" t="str">
        <f>IF(AND(F118&gt;Dashboard!$B$3,G118="No"),"Yes","")</f>
        <v/>
      </c>
      <c r="M118" s="8" t="str">
        <f t="shared" si="4"/>
        <v/>
      </c>
      <c r="N118" s="8" t="str">
        <f t="shared" si="5"/>
        <v/>
      </c>
      <c r="O118" s="18" t="str">
        <f>IF(COUNTIF($B$2:$B$301,B123)&gt;1,"Yes","")</f>
        <v/>
      </c>
      <c r="P118" s="8" t="str">
        <f t="shared" si="6"/>
        <v/>
      </c>
      <c r="Q118" s="8" t="str">
        <f t="shared" si="7"/>
        <v/>
      </c>
    </row>
    <row r="119" spans="1:17">
      <c r="A119" s="11">
        <v>118</v>
      </c>
      <c r="B119" s="11" t="s">
        <v>302</v>
      </c>
      <c r="C119" s="11" t="s">
        <v>152</v>
      </c>
      <c r="D119" s="11" t="s">
        <v>64</v>
      </c>
      <c r="E119" s="12">
        <v>46157</v>
      </c>
      <c r="F119" s="13">
        <v>2869.25</v>
      </c>
      <c r="G119" s="11" t="s">
        <v>20</v>
      </c>
      <c r="H119" s="11" t="s">
        <v>73</v>
      </c>
      <c r="I119" s="11" t="s">
        <v>303</v>
      </c>
      <c r="J119" s="11" t="s">
        <v>62</v>
      </c>
      <c r="K119" s="11" t="s">
        <v>43</v>
      </c>
      <c r="L119" s="11" t="str">
        <f>IF(AND(F119&gt;Dashboard!$B$3,G119="No"),"Yes","")</f>
        <v/>
      </c>
      <c r="M119" s="11" t="str">
        <f t="shared" si="4"/>
        <v/>
      </c>
      <c r="N119" s="11" t="str">
        <f t="shared" si="5"/>
        <v/>
      </c>
      <c r="O119" s="19" t="str">
        <f>IF(COUNTIF($B$2:$B$301,B124)&gt;1,"Yes","")</f>
        <v/>
      </c>
      <c r="P119" s="11" t="str">
        <f t="shared" si="6"/>
        <v/>
      </c>
      <c r="Q119" s="11" t="str">
        <f t="shared" si="7"/>
        <v/>
      </c>
    </row>
    <row r="120" spans="1:17">
      <c r="A120" s="8">
        <v>119</v>
      </c>
      <c r="B120" s="8" t="s">
        <v>304</v>
      </c>
      <c r="C120" s="8" t="s">
        <v>87</v>
      </c>
      <c r="D120" s="8" t="s">
        <v>88</v>
      </c>
      <c r="E120" s="9">
        <v>46154</v>
      </c>
      <c r="F120" s="10">
        <v>1744.66</v>
      </c>
      <c r="G120" s="8" t="s">
        <v>20</v>
      </c>
      <c r="H120" s="8" t="s">
        <v>41</v>
      </c>
      <c r="I120" s="8" t="s">
        <v>305</v>
      </c>
      <c r="J120" s="8" t="s">
        <v>30</v>
      </c>
      <c r="K120" s="8" t="s">
        <v>24</v>
      </c>
      <c r="L120" s="8" t="str">
        <f>IF(AND(F120&gt;Dashboard!$B$3,G120="No"),"Yes","")</f>
        <v/>
      </c>
      <c r="M120" s="8" t="str">
        <f t="shared" si="4"/>
        <v/>
      </c>
      <c r="N120" s="8" t="str">
        <f t="shared" si="5"/>
        <v/>
      </c>
      <c r="O120" s="18" t="str">
        <f>IF(COUNTIF($B$2:$B$301,B125)&gt;1,"Yes","")</f>
        <v/>
      </c>
      <c r="P120" s="8" t="str">
        <f t="shared" si="6"/>
        <v/>
      </c>
      <c r="Q120" s="8" t="str">
        <f t="shared" si="7"/>
        <v/>
      </c>
    </row>
    <row r="121" spans="1:17">
      <c r="A121" s="11">
        <v>120</v>
      </c>
      <c r="B121" s="11" t="s">
        <v>306</v>
      </c>
      <c r="C121" s="11" t="s">
        <v>161</v>
      </c>
      <c r="D121" s="11" t="s">
        <v>162</v>
      </c>
      <c r="E121" s="12">
        <v>46097</v>
      </c>
      <c r="F121" s="13">
        <v>2787.68</v>
      </c>
      <c r="G121" s="11" t="s">
        <v>20</v>
      </c>
      <c r="H121" s="11" t="s">
        <v>73</v>
      </c>
      <c r="I121" s="11" t="s">
        <v>307</v>
      </c>
      <c r="J121" s="11" t="s">
        <v>36</v>
      </c>
      <c r="K121" s="11" t="s">
        <v>24</v>
      </c>
      <c r="L121" s="11" t="str">
        <f>IF(AND(F121&gt;Dashboard!$B$3,G121="No"),"Yes","")</f>
        <v/>
      </c>
      <c r="M121" s="11" t="str">
        <f t="shared" si="4"/>
        <v/>
      </c>
      <c r="N121" s="11" t="str">
        <f t="shared" si="5"/>
        <v/>
      </c>
      <c r="O121" s="19" t="str">
        <f>IF(COUNTIF($B$2:$B$301,B126)&gt;1,"Yes","")</f>
        <v/>
      </c>
      <c r="P121" s="11" t="str">
        <f t="shared" si="6"/>
        <v/>
      </c>
      <c r="Q121" s="11" t="str">
        <f t="shared" si="7"/>
        <v/>
      </c>
    </row>
    <row r="122" spans="1:17">
      <c r="A122" s="8">
        <v>121</v>
      </c>
      <c r="B122" s="8" t="s">
        <v>308</v>
      </c>
      <c r="C122" s="8" t="s">
        <v>161</v>
      </c>
      <c r="D122" s="8" t="s">
        <v>162</v>
      </c>
      <c r="E122" s="9">
        <v>46118</v>
      </c>
      <c r="F122" s="10">
        <v>3284.02</v>
      </c>
      <c r="G122" s="8" t="s">
        <v>20</v>
      </c>
      <c r="H122" s="8" t="s">
        <v>34</v>
      </c>
      <c r="I122" s="8" t="s">
        <v>309</v>
      </c>
      <c r="J122" s="8" t="s">
        <v>30</v>
      </c>
      <c r="K122" s="8" t="s">
        <v>57</v>
      </c>
      <c r="L122" s="8" t="str">
        <f>IF(AND(F122&gt;Dashboard!$B$3,G122="No"),"Yes","")</f>
        <v/>
      </c>
      <c r="M122" s="8" t="str">
        <f t="shared" si="4"/>
        <v/>
      </c>
      <c r="N122" s="8" t="str">
        <f t="shared" si="5"/>
        <v/>
      </c>
      <c r="O122" s="18" t="str">
        <f>IF(COUNTIF($B$2:$B$301,B127)&gt;1,"Yes","")</f>
        <v/>
      </c>
      <c r="P122" s="8" t="str">
        <f t="shared" si="6"/>
        <v/>
      </c>
      <c r="Q122" s="8" t="str">
        <f t="shared" si="7"/>
        <v/>
      </c>
    </row>
    <row r="123" spans="1:17">
      <c r="A123" s="11">
        <v>122</v>
      </c>
      <c r="B123" s="11" t="s">
        <v>310</v>
      </c>
      <c r="C123" s="11" t="s">
        <v>67</v>
      </c>
      <c r="D123" s="11" t="s">
        <v>68</v>
      </c>
      <c r="E123" s="12">
        <v>46191</v>
      </c>
      <c r="F123" s="13">
        <v>2746.72</v>
      </c>
      <c r="G123" s="11" t="s">
        <v>20</v>
      </c>
      <c r="H123" s="11" t="s">
        <v>41</v>
      </c>
      <c r="I123" s="11" t="s">
        <v>311</v>
      </c>
      <c r="J123" s="11" t="s">
        <v>62</v>
      </c>
      <c r="K123" s="11" t="s">
        <v>43</v>
      </c>
      <c r="L123" s="11" t="str">
        <f>IF(AND(F123&gt;Dashboard!$B$3,G123="No"),"Yes","")</f>
        <v/>
      </c>
      <c r="M123" s="11" t="str">
        <f t="shared" si="4"/>
        <v/>
      </c>
      <c r="N123" s="11" t="str">
        <f t="shared" si="5"/>
        <v/>
      </c>
      <c r="O123" s="19" t="str">
        <f>IF(COUNTIF($B$2:$B$301,B128)&gt;1,"Yes","")</f>
        <v/>
      </c>
      <c r="P123" s="11" t="str">
        <f t="shared" si="6"/>
        <v/>
      </c>
      <c r="Q123" s="11" t="str">
        <f t="shared" si="7"/>
        <v/>
      </c>
    </row>
    <row r="124" spans="1:17">
      <c r="A124" s="8">
        <v>123</v>
      </c>
      <c r="B124" s="8" t="s">
        <v>312</v>
      </c>
      <c r="C124" s="8" t="s">
        <v>26</v>
      </c>
      <c r="D124" s="8" t="s">
        <v>27</v>
      </c>
      <c r="E124" s="9">
        <v>46086</v>
      </c>
      <c r="F124" s="10">
        <v>719.21</v>
      </c>
      <c r="G124" s="8" t="s">
        <v>28</v>
      </c>
      <c r="H124" s="8"/>
      <c r="I124" s="8" t="s">
        <v>313</v>
      </c>
      <c r="J124" s="8" t="s">
        <v>23</v>
      </c>
      <c r="K124" s="8" t="s">
        <v>43</v>
      </c>
      <c r="L124" s="8" t="str">
        <f>IF(AND(F124&gt;Dashboard!$B$3,G124="No"),"Yes","")</f>
        <v/>
      </c>
      <c r="M124" s="8" t="str">
        <f t="shared" si="4"/>
        <v/>
      </c>
      <c r="N124" s="8" t="str">
        <f t="shared" si="5"/>
        <v/>
      </c>
      <c r="O124" s="18" t="str">
        <f>IF(COUNTIF($B$2:$B$301,B129)&gt;1,"Yes","")</f>
        <v/>
      </c>
      <c r="P124" s="8" t="str">
        <f t="shared" si="6"/>
        <v/>
      </c>
      <c r="Q124" s="8" t="str">
        <f t="shared" si="7"/>
        <v/>
      </c>
    </row>
    <row r="125" spans="1:17">
      <c r="A125" s="11">
        <v>124</v>
      </c>
      <c r="B125" s="11" t="s">
        <v>314</v>
      </c>
      <c r="C125" s="11" t="s">
        <v>39</v>
      </c>
      <c r="D125" s="11" t="s">
        <v>40</v>
      </c>
      <c r="E125" s="12">
        <v>46198</v>
      </c>
      <c r="F125" s="13">
        <v>469.7</v>
      </c>
      <c r="G125" s="11" t="s">
        <v>20</v>
      </c>
      <c r="H125" s="11" t="s">
        <v>73</v>
      </c>
      <c r="I125" s="11" t="s">
        <v>315</v>
      </c>
      <c r="J125" s="11" t="s">
        <v>36</v>
      </c>
      <c r="K125" s="11" t="s">
        <v>57</v>
      </c>
      <c r="L125" s="11" t="str">
        <f>IF(AND(F125&gt;Dashboard!$B$3,G125="No"),"Yes","")</f>
        <v/>
      </c>
      <c r="M125" s="11" t="str">
        <f t="shared" si="4"/>
        <v/>
      </c>
      <c r="N125" s="11" t="str">
        <f t="shared" si="5"/>
        <v/>
      </c>
      <c r="O125" s="19" t="str">
        <f>IF(COUNTIF($B$2:$B$301,B130)&gt;1,"Yes","")</f>
        <v/>
      </c>
      <c r="P125" s="11" t="str">
        <f t="shared" si="6"/>
        <v/>
      </c>
      <c r="Q125" s="11" t="str">
        <f t="shared" si="7"/>
        <v/>
      </c>
    </row>
    <row r="126" spans="1:17">
      <c r="A126" s="8">
        <v>125</v>
      </c>
      <c r="B126" s="8" t="s">
        <v>316</v>
      </c>
      <c r="C126" s="8" t="s">
        <v>114</v>
      </c>
      <c r="D126" s="8" t="s">
        <v>115</v>
      </c>
      <c r="E126" s="9">
        <v>46106</v>
      </c>
      <c r="F126" s="10">
        <v>473.67</v>
      </c>
      <c r="G126" s="8" t="s">
        <v>20</v>
      </c>
      <c r="H126" s="8" t="s">
        <v>73</v>
      </c>
      <c r="I126" s="8" t="s">
        <v>317</v>
      </c>
      <c r="J126" s="8" t="s">
        <v>23</v>
      </c>
      <c r="K126" s="8" t="s">
        <v>37</v>
      </c>
      <c r="L126" s="8" t="str">
        <f>IF(AND(F126&gt;Dashboard!$B$3,G126="No"),"Yes","")</f>
        <v/>
      </c>
      <c r="M126" s="8" t="str">
        <f t="shared" si="4"/>
        <v/>
      </c>
      <c r="N126" s="8" t="str">
        <f t="shared" si="5"/>
        <v/>
      </c>
      <c r="O126" s="18" t="str">
        <f>IF(COUNTIF($B$2:$B$301,B131)&gt;1,"Yes","")</f>
        <v/>
      </c>
      <c r="P126" s="8" t="str">
        <f t="shared" si="6"/>
        <v/>
      </c>
      <c r="Q126" s="8" t="str">
        <f t="shared" si="7"/>
        <v/>
      </c>
    </row>
    <row r="127" spans="1:17">
      <c r="A127" s="11">
        <v>126</v>
      </c>
      <c r="B127" s="11" t="s">
        <v>318</v>
      </c>
      <c r="C127" s="11" t="s">
        <v>102</v>
      </c>
      <c r="D127" s="11" t="s">
        <v>103</v>
      </c>
      <c r="E127" s="12">
        <v>46172</v>
      </c>
      <c r="F127" s="13">
        <v>534.19000000000005</v>
      </c>
      <c r="G127" s="11" t="s">
        <v>20</v>
      </c>
      <c r="H127" s="11" t="s">
        <v>21</v>
      </c>
      <c r="I127" s="11" t="s">
        <v>319</v>
      </c>
      <c r="J127" s="11" t="s">
        <v>51</v>
      </c>
      <c r="K127" s="11" t="s">
        <v>24</v>
      </c>
      <c r="L127" s="11" t="str">
        <f>IF(AND(F127&gt;Dashboard!$B$3,G127="No"),"Yes","")</f>
        <v/>
      </c>
      <c r="M127" s="11" t="str">
        <f t="shared" si="4"/>
        <v/>
      </c>
      <c r="N127" s="11" t="str">
        <f t="shared" si="5"/>
        <v/>
      </c>
      <c r="O127" s="19" t="str">
        <f>IF(COUNTIF($B$2:$B$301,B132)&gt;1,"Yes","")</f>
        <v/>
      </c>
      <c r="P127" s="11" t="str">
        <f t="shared" si="6"/>
        <v>Yes</v>
      </c>
      <c r="Q127" s="11" t="str">
        <f t="shared" si="7"/>
        <v>Weekend posting</v>
      </c>
    </row>
    <row r="128" spans="1:17">
      <c r="A128" s="8">
        <v>127</v>
      </c>
      <c r="B128" s="8" t="s">
        <v>320</v>
      </c>
      <c r="C128" s="8" t="s">
        <v>161</v>
      </c>
      <c r="D128" s="8" t="s">
        <v>162</v>
      </c>
      <c r="E128" s="9">
        <v>46034</v>
      </c>
      <c r="F128" s="10">
        <v>555.69000000000005</v>
      </c>
      <c r="G128" s="8" t="s">
        <v>20</v>
      </c>
      <c r="H128" s="8" t="s">
        <v>21</v>
      </c>
      <c r="I128" s="8" t="s">
        <v>321</v>
      </c>
      <c r="J128" s="8" t="s">
        <v>30</v>
      </c>
      <c r="K128" s="8" t="s">
        <v>57</v>
      </c>
      <c r="L128" s="8" t="str">
        <f>IF(AND(F128&gt;Dashboard!$B$3,G128="No"),"Yes","")</f>
        <v/>
      </c>
      <c r="M128" s="8" t="str">
        <f t="shared" si="4"/>
        <v/>
      </c>
      <c r="N128" s="8" t="str">
        <f t="shared" si="5"/>
        <v/>
      </c>
      <c r="O128" s="18" t="str">
        <f>IF(COUNTIF($B$2:$B$301,B133)&gt;1,"Yes","")</f>
        <v/>
      </c>
      <c r="P128" s="8" t="str">
        <f t="shared" si="6"/>
        <v/>
      </c>
      <c r="Q128" s="8" t="str">
        <f t="shared" si="7"/>
        <v/>
      </c>
    </row>
    <row r="129" spans="1:17">
      <c r="A129" s="11">
        <v>128</v>
      </c>
      <c r="B129" s="11" t="s">
        <v>322</v>
      </c>
      <c r="C129" s="11" t="s">
        <v>76</v>
      </c>
      <c r="D129" s="11" t="s">
        <v>77</v>
      </c>
      <c r="E129" s="12">
        <v>46041</v>
      </c>
      <c r="F129" s="13">
        <v>98.43</v>
      </c>
      <c r="G129" s="11" t="s">
        <v>20</v>
      </c>
      <c r="H129" s="11" t="s">
        <v>73</v>
      </c>
      <c r="I129" s="11" t="s">
        <v>323</v>
      </c>
      <c r="J129" s="11" t="s">
        <v>62</v>
      </c>
      <c r="K129" s="11" t="s">
        <v>43</v>
      </c>
      <c r="L129" s="11" t="str">
        <f>IF(AND(F129&gt;Dashboard!$B$3,G129="No"),"Yes","")</f>
        <v/>
      </c>
      <c r="M129" s="11" t="str">
        <f t="shared" si="4"/>
        <v/>
      </c>
      <c r="N129" s="11" t="str">
        <f t="shared" si="5"/>
        <v/>
      </c>
      <c r="O129" s="19" t="str">
        <f>IF(COUNTIF($B$2:$B$301,B134)&gt;1,"Yes","")</f>
        <v/>
      </c>
      <c r="P129" s="11" t="str">
        <f t="shared" si="6"/>
        <v/>
      </c>
      <c r="Q129" s="11" t="str">
        <f t="shared" si="7"/>
        <v/>
      </c>
    </row>
    <row r="130" spans="1:17">
      <c r="A130" s="8">
        <v>129</v>
      </c>
      <c r="B130" s="8" t="s">
        <v>324</v>
      </c>
      <c r="C130" s="8" t="s">
        <v>96</v>
      </c>
      <c r="D130" s="8" t="s">
        <v>97</v>
      </c>
      <c r="E130" s="9">
        <v>46115</v>
      </c>
      <c r="F130" s="10">
        <v>509.53</v>
      </c>
      <c r="G130" s="8" t="s">
        <v>28</v>
      </c>
      <c r="H130" s="8"/>
      <c r="I130" s="8"/>
      <c r="J130" s="8" t="s">
        <v>79</v>
      </c>
      <c r="K130" s="8" t="s">
        <v>43</v>
      </c>
      <c r="L130" s="8" t="str">
        <f>IF(AND(F130&gt;Dashboard!$B$3,G130="No"),"Yes","")</f>
        <v/>
      </c>
      <c r="M130" s="8" t="str">
        <f t="shared" ref="M130:M193" si="8">IF(I130="","Yes","")</f>
        <v>Yes</v>
      </c>
      <c r="N130" s="8" t="str">
        <f t="shared" ref="N130:N193" si="9">IF(C130="","Yes","")</f>
        <v/>
      </c>
      <c r="O130" s="18" t="str">
        <f>IF(COUNTIF($B$2:$B$301,B135)&gt;1,"Yes","")</f>
        <v/>
      </c>
      <c r="P130" s="8" t="str">
        <f t="shared" ref="P130:P193" si="10">IF(WEEKDAY(E130,2)&gt;5,"Yes","")</f>
        <v/>
      </c>
      <c r="Q130" s="8" t="str">
        <f t="shared" ref="Q130:Q193" si="11">_xlfn.LET(_xlpm.HighAmt,L130="Yes",_xlpm.MissingPO,M130="Yes",_xlpm.DupInv,O130="Yes",_xlpm.MissingVendor,N130="Yes",_xlpm.WeekendPost,P130="Yes",_xlfn.TEXTJOIN("; ",TRUE,IF(_xlpm.HighAmt,"High-dollar unapproved",""),IF(_xlpm.MissingPO,"Missing PO",""),IF(_xlpm.DupInv,"Duplicate invoice",""),IF(_xlpm.MissingVendor,"Missing vendor ID",""),IF(_xlpm.WeekendPost,"Weekend posting","")))</f>
        <v>Missing PO</v>
      </c>
    </row>
    <row r="131" spans="1:17">
      <c r="A131" s="11">
        <v>130</v>
      </c>
      <c r="B131" s="11" t="s">
        <v>325</v>
      </c>
      <c r="C131" s="11" t="s">
        <v>152</v>
      </c>
      <c r="D131" s="11" t="s">
        <v>64</v>
      </c>
      <c r="E131" s="12">
        <v>46181</v>
      </c>
      <c r="F131" s="13">
        <v>345.55</v>
      </c>
      <c r="G131" s="11" t="s">
        <v>20</v>
      </c>
      <c r="H131" s="11" t="s">
        <v>47</v>
      </c>
      <c r="I131" s="11" t="s">
        <v>326</v>
      </c>
      <c r="J131" s="11" t="s">
        <v>30</v>
      </c>
      <c r="K131" s="11" t="s">
        <v>37</v>
      </c>
      <c r="L131" s="11" t="str">
        <f>IF(AND(F131&gt;Dashboard!$B$3,G131="No"),"Yes","")</f>
        <v/>
      </c>
      <c r="M131" s="11" t="str">
        <f t="shared" si="8"/>
        <v/>
      </c>
      <c r="N131" s="11" t="str">
        <f t="shared" si="9"/>
        <v/>
      </c>
      <c r="O131" s="19" t="str">
        <f>IF(COUNTIF($B$2:$B$301,B136)&gt;1,"Yes","")</f>
        <v/>
      </c>
      <c r="P131" s="11" t="str">
        <f t="shared" si="10"/>
        <v/>
      </c>
      <c r="Q131" s="11" t="str">
        <f t="shared" si="11"/>
        <v/>
      </c>
    </row>
    <row r="132" spans="1:17">
      <c r="A132" s="8">
        <v>131</v>
      </c>
      <c r="B132" s="8" t="s">
        <v>327</v>
      </c>
      <c r="C132" s="8" t="s">
        <v>161</v>
      </c>
      <c r="D132" s="8" t="s">
        <v>162</v>
      </c>
      <c r="E132" s="9">
        <v>46107</v>
      </c>
      <c r="F132" s="10">
        <v>1677.85</v>
      </c>
      <c r="G132" s="8" t="s">
        <v>20</v>
      </c>
      <c r="H132" s="8" t="s">
        <v>73</v>
      </c>
      <c r="I132" s="8" t="s">
        <v>328</v>
      </c>
      <c r="J132" s="8" t="s">
        <v>79</v>
      </c>
      <c r="K132" s="8" t="s">
        <v>24</v>
      </c>
      <c r="L132" s="8" t="str">
        <f>IF(AND(F132&gt;Dashboard!$B$3,G132="No"),"Yes","")</f>
        <v/>
      </c>
      <c r="M132" s="8" t="str">
        <f t="shared" si="8"/>
        <v/>
      </c>
      <c r="N132" s="8" t="str">
        <f t="shared" si="9"/>
        <v/>
      </c>
      <c r="O132" s="18" t="str">
        <f>IF(COUNTIF($B$2:$B$301,B137)&gt;1,"Yes","")</f>
        <v/>
      </c>
      <c r="P132" s="8" t="str">
        <f t="shared" si="10"/>
        <v/>
      </c>
      <c r="Q132" s="8" t="str">
        <f t="shared" si="11"/>
        <v/>
      </c>
    </row>
    <row r="133" spans="1:17">
      <c r="A133" s="11">
        <v>132</v>
      </c>
      <c r="B133" s="11" t="s">
        <v>329</v>
      </c>
      <c r="C133" s="11" t="s">
        <v>114</v>
      </c>
      <c r="D133" s="11" t="s">
        <v>115</v>
      </c>
      <c r="E133" s="12">
        <v>46199</v>
      </c>
      <c r="F133" s="13">
        <v>2593.7399999999998</v>
      </c>
      <c r="G133" s="11" t="s">
        <v>20</v>
      </c>
      <c r="H133" s="11" t="s">
        <v>21</v>
      </c>
      <c r="I133" s="11" t="s">
        <v>330</v>
      </c>
      <c r="J133" s="11" t="s">
        <v>62</v>
      </c>
      <c r="K133" s="11" t="s">
        <v>37</v>
      </c>
      <c r="L133" s="11" t="str">
        <f>IF(AND(F133&gt;Dashboard!$B$3,G133="No"),"Yes","")</f>
        <v/>
      </c>
      <c r="M133" s="11" t="str">
        <f t="shared" si="8"/>
        <v/>
      </c>
      <c r="N133" s="11" t="str">
        <f t="shared" si="9"/>
        <v/>
      </c>
      <c r="O133" s="19" t="str">
        <f>IF(COUNTIF($B$2:$B$301,B138)&gt;1,"Yes","")</f>
        <v/>
      </c>
      <c r="P133" s="11" t="str">
        <f t="shared" si="10"/>
        <v/>
      </c>
      <c r="Q133" s="11" t="str">
        <f t="shared" si="11"/>
        <v/>
      </c>
    </row>
    <row r="134" spans="1:17">
      <c r="A134" s="8">
        <v>133</v>
      </c>
      <c r="B134" s="8" t="s">
        <v>331</v>
      </c>
      <c r="C134" s="8" t="s">
        <v>102</v>
      </c>
      <c r="D134" s="8" t="s">
        <v>103</v>
      </c>
      <c r="E134" s="9">
        <v>46104</v>
      </c>
      <c r="F134" s="10">
        <v>90.45</v>
      </c>
      <c r="G134" s="8" t="s">
        <v>28</v>
      </c>
      <c r="H134" s="8"/>
      <c r="I134" s="8" t="s">
        <v>332</v>
      </c>
      <c r="J134" s="8" t="s">
        <v>79</v>
      </c>
      <c r="K134" s="8" t="s">
        <v>37</v>
      </c>
      <c r="L134" s="8" t="str">
        <f>IF(AND(F134&gt;Dashboard!$B$3,G134="No"),"Yes","")</f>
        <v/>
      </c>
      <c r="M134" s="8" t="str">
        <f t="shared" si="8"/>
        <v/>
      </c>
      <c r="N134" s="8" t="str">
        <f t="shared" si="9"/>
        <v/>
      </c>
      <c r="O134" s="18" t="str">
        <f>IF(COUNTIF($B$2:$B$301,B139)&gt;1,"Yes","")</f>
        <v/>
      </c>
      <c r="P134" s="8" t="str">
        <f t="shared" si="10"/>
        <v/>
      </c>
      <c r="Q134" s="8" t="str">
        <f t="shared" si="11"/>
        <v/>
      </c>
    </row>
    <row r="135" spans="1:17">
      <c r="A135" s="11">
        <v>134</v>
      </c>
      <c r="B135" s="11" t="s">
        <v>333</v>
      </c>
      <c r="C135" s="11" t="s">
        <v>32</v>
      </c>
      <c r="D135" s="11" t="s">
        <v>33</v>
      </c>
      <c r="E135" s="12">
        <v>46090</v>
      </c>
      <c r="F135" s="13">
        <v>474.82</v>
      </c>
      <c r="G135" s="11" t="s">
        <v>20</v>
      </c>
      <c r="H135" s="11" t="s">
        <v>73</v>
      </c>
      <c r="I135" s="11" t="s">
        <v>334</v>
      </c>
      <c r="J135" s="11" t="s">
        <v>62</v>
      </c>
      <c r="K135" s="11" t="s">
        <v>43</v>
      </c>
      <c r="L135" s="11" t="str">
        <f>IF(AND(F135&gt;Dashboard!$B$3,G135="No"),"Yes","")</f>
        <v/>
      </c>
      <c r="M135" s="11" t="str">
        <f t="shared" si="8"/>
        <v/>
      </c>
      <c r="N135" s="11" t="str">
        <f t="shared" si="9"/>
        <v/>
      </c>
      <c r="O135" s="19" t="str">
        <f>IF(COUNTIF($B$2:$B$301,B140)&gt;1,"Yes","")</f>
        <v/>
      </c>
      <c r="P135" s="11" t="str">
        <f t="shared" si="10"/>
        <v/>
      </c>
      <c r="Q135" s="11" t="str">
        <f t="shared" si="11"/>
        <v/>
      </c>
    </row>
    <row r="136" spans="1:17">
      <c r="A136" s="8">
        <v>135</v>
      </c>
      <c r="B136" s="8" t="s">
        <v>335</v>
      </c>
      <c r="C136" s="8" t="s">
        <v>129</v>
      </c>
      <c r="D136" s="8" t="s">
        <v>130</v>
      </c>
      <c r="E136" s="9">
        <v>46101</v>
      </c>
      <c r="F136" s="10">
        <v>1470.71</v>
      </c>
      <c r="G136" s="8" t="s">
        <v>20</v>
      </c>
      <c r="H136" s="8" t="s">
        <v>41</v>
      </c>
      <c r="I136" s="8" t="s">
        <v>336</v>
      </c>
      <c r="J136" s="8" t="s">
        <v>56</v>
      </c>
      <c r="K136" s="8" t="s">
        <v>43</v>
      </c>
      <c r="L136" s="8" t="str">
        <f>IF(AND(F136&gt;Dashboard!$B$3,G136="No"),"Yes","")</f>
        <v/>
      </c>
      <c r="M136" s="8" t="str">
        <f t="shared" si="8"/>
        <v/>
      </c>
      <c r="N136" s="8" t="str">
        <f t="shared" si="9"/>
        <v/>
      </c>
      <c r="O136" s="18" t="str">
        <f>IF(COUNTIF($B$2:$B$301,B141)&gt;1,"Yes","")</f>
        <v/>
      </c>
      <c r="P136" s="8" t="str">
        <f t="shared" si="10"/>
        <v/>
      </c>
      <c r="Q136" s="8" t="str">
        <f t="shared" si="11"/>
        <v/>
      </c>
    </row>
    <row r="137" spans="1:17">
      <c r="A137" s="11">
        <v>136</v>
      </c>
      <c r="B137" s="11" t="s">
        <v>337</v>
      </c>
      <c r="C137" s="11" t="s">
        <v>76</v>
      </c>
      <c r="D137" s="11" t="s">
        <v>77</v>
      </c>
      <c r="E137" s="12">
        <v>46097</v>
      </c>
      <c r="F137" s="13">
        <v>1417.96</v>
      </c>
      <c r="G137" s="11" t="s">
        <v>20</v>
      </c>
      <c r="H137" s="11" t="s">
        <v>41</v>
      </c>
      <c r="I137" s="11" t="s">
        <v>338</v>
      </c>
      <c r="J137" s="11" t="s">
        <v>36</v>
      </c>
      <c r="K137" s="11" t="s">
        <v>24</v>
      </c>
      <c r="L137" s="11" t="str">
        <f>IF(AND(F137&gt;Dashboard!$B$3,G137="No"),"Yes","")</f>
        <v/>
      </c>
      <c r="M137" s="11" t="str">
        <f t="shared" si="8"/>
        <v/>
      </c>
      <c r="N137" s="11" t="str">
        <f t="shared" si="9"/>
        <v/>
      </c>
      <c r="O137" s="19" t="str">
        <f>IF(COUNTIF($B$2:$B$301,B142)&gt;1,"Yes","")</f>
        <v/>
      </c>
      <c r="P137" s="11" t="str">
        <f t="shared" si="10"/>
        <v/>
      </c>
      <c r="Q137" s="11" t="str">
        <f t="shared" si="11"/>
        <v/>
      </c>
    </row>
    <row r="138" spans="1:17">
      <c r="A138" s="8">
        <v>137</v>
      </c>
      <c r="B138" s="8" t="s">
        <v>339</v>
      </c>
      <c r="C138" s="8"/>
      <c r="D138" s="8" t="s">
        <v>77</v>
      </c>
      <c r="E138" s="9">
        <v>46147</v>
      </c>
      <c r="F138" s="10">
        <v>456.82</v>
      </c>
      <c r="G138" s="8" t="s">
        <v>20</v>
      </c>
      <c r="H138" s="8" t="s">
        <v>73</v>
      </c>
      <c r="I138" s="8" t="s">
        <v>340</v>
      </c>
      <c r="J138" s="8" t="s">
        <v>36</v>
      </c>
      <c r="K138" s="8" t="s">
        <v>24</v>
      </c>
      <c r="L138" s="8" t="str">
        <f>IF(AND(F138&gt;Dashboard!$B$3,G138="No"),"Yes","")</f>
        <v/>
      </c>
      <c r="M138" s="8" t="str">
        <f t="shared" si="8"/>
        <v/>
      </c>
      <c r="N138" s="8" t="str">
        <f t="shared" si="9"/>
        <v>Yes</v>
      </c>
      <c r="O138" s="18" t="str">
        <f>IF(COUNTIF($B$2:$B$301,B143)&gt;1,"Yes","")</f>
        <v/>
      </c>
      <c r="P138" s="8" t="str">
        <f t="shared" si="10"/>
        <v/>
      </c>
      <c r="Q138" s="8" t="str">
        <f t="shared" si="11"/>
        <v>Missing vendor ID</v>
      </c>
    </row>
    <row r="139" spans="1:17">
      <c r="A139" s="11">
        <v>138</v>
      </c>
      <c r="B139" s="11" t="s">
        <v>341</v>
      </c>
      <c r="C139" s="11" t="s">
        <v>110</v>
      </c>
      <c r="D139" s="11" t="s">
        <v>111</v>
      </c>
      <c r="E139" s="12">
        <v>46134</v>
      </c>
      <c r="F139" s="13">
        <v>781.7</v>
      </c>
      <c r="G139" s="11" t="s">
        <v>20</v>
      </c>
      <c r="H139" s="11" t="s">
        <v>73</v>
      </c>
      <c r="I139" s="11" t="s">
        <v>342</v>
      </c>
      <c r="J139" s="11" t="s">
        <v>48</v>
      </c>
      <c r="K139" s="11" t="s">
        <v>57</v>
      </c>
      <c r="L139" s="11" t="str">
        <f>IF(AND(F139&gt;Dashboard!$B$3,G139="No"),"Yes","")</f>
        <v/>
      </c>
      <c r="M139" s="11" t="str">
        <f t="shared" si="8"/>
        <v/>
      </c>
      <c r="N139" s="11" t="str">
        <f t="shared" si="9"/>
        <v/>
      </c>
      <c r="O139" s="19" t="str">
        <f>IF(COUNTIF($B$2:$B$301,B144)&gt;1,"Yes","")</f>
        <v/>
      </c>
      <c r="P139" s="11" t="str">
        <f t="shared" si="10"/>
        <v/>
      </c>
      <c r="Q139" s="11" t="str">
        <f t="shared" si="11"/>
        <v/>
      </c>
    </row>
    <row r="140" spans="1:17">
      <c r="A140" s="8">
        <v>139</v>
      </c>
      <c r="B140" s="8" t="s">
        <v>343</v>
      </c>
      <c r="C140" s="8" t="s">
        <v>71</v>
      </c>
      <c r="D140" s="8" t="s">
        <v>72</v>
      </c>
      <c r="E140" s="9">
        <v>46160</v>
      </c>
      <c r="F140" s="10">
        <v>1961.56</v>
      </c>
      <c r="G140" s="8" t="s">
        <v>20</v>
      </c>
      <c r="H140" s="8" t="s">
        <v>73</v>
      </c>
      <c r="I140" s="8" t="s">
        <v>344</v>
      </c>
      <c r="J140" s="8" t="s">
        <v>51</v>
      </c>
      <c r="K140" s="8" t="s">
        <v>57</v>
      </c>
      <c r="L140" s="8" t="str">
        <f>IF(AND(F140&gt;Dashboard!$B$3,G140="No"),"Yes","")</f>
        <v/>
      </c>
      <c r="M140" s="8" t="str">
        <f t="shared" si="8"/>
        <v/>
      </c>
      <c r="N140" s="8" t="str">
        <f t="shared" si="9"/>
        <v/>
      </c>
      <c r="O140" s="18" t="str">
        <f>IF(COUNTIF($B$2:$B$301,B145)&gt;1,"Yes","")</f>
        <v/>
      </c>
      <c r="P140" s="8" t="str">
        <f t="shared" si="10"/>
        <v/>
      </c>
      <c r="Q140" s="8" t="str">
        <f t="shared" si="11"/>
        <v/>
      </c>
    </row>
    <row r="141" spans="1:17">
      <c r="A141" s="11">
        <v>140</v>
      </c>
      <c r="B141" s="11" t="s">
        <v>345</v>
      </c>
      <c r="C141" s="11" t="s">
        <v>45</v>
      </c>
      <c r="D141" s="11" t="s">
        <v>46</v>
      </c>
      <c r="E141" s="12">
        <v>46197</v>
      </c>
      <c r="F141" s="13">
        <v>1037.6199999999999</v>
      </c>
      <c r="G141" s="11" t="s">
        <v>20</v>
      </c>
      <c r="H141" s="11" t="s">
        <v>34</v>
      </c>
      <c r="I141" s="11" t="s">
        <v>346</v>
      </c>
      <c r="J141" s="11" t="s">
        <v>30</v>
      </c>
      <c r="K141" s="11" t="s">
        <v>57</v>
      </c>
      <c r="L141" s="11" t="str">
        <f>IF(AND(F141&gt;Dashboard!$B$3,G141="No"),"Yes","")</f>
        <v/>
      </c>
      <c r="M141" s="11" t="str">
        <f t="shared" si="8"/>
        <v/>
      </c>
      <c r="N141" s="11" t="str">
        <f t="shared" si="9"/>
        <v/>
      </c>
      <c r="O141" s="19" t="str">
        <f>IF(COUNTIF($B$2:$B$301,B146)&gt;1,"Yes","")</f>
        <v>Yes</v>
      </c>
      <c r="P141" s="11" t="str">
        <f t="shared" si="10"/>
        <v/>
      </c>
      <c r="Q141" s="11" t="str">
        <f t="shared" si="11"/>
        <v>Duplicate invoice</v>
      </c>
    </row>
    <row r="142" spans="1:17">
      <c r="A142" s="8">
        <v>141</v>
      </c>
      <c r="B142" s="8" t="s">
        <v>347</v>
      </c>
      <c r="C142" s="8" t="s">
        <v>45</v>
      </c>
      <c r="D142" s="8" t="s">
        <v>46</v>
      </c>
      <c r="E142" s="9">
        <v>46118</v>
      </c>
      <c r="F142" s="10">
        <v>1283.8</v>
      </c>
      <c r="G142" s="8" t="s">
        <v>20</v>
      </c>
      <c r="H142" s="8" t="s">
        <v>41</v>
      </c>
      <c r="I142" s="8" t="s">
        <v>348</v>
      </c>
      <c r="J142" s="8" t="s">
        <v>48</v>
      </c>
      <c r="K142" s="8" t="s">
        <v>37</v>
      </c>
      <c r="L142" s="8" t="str">
        <f>IF(AND(F142&gt;Dashboard!$B$3,G142="No"),"Yes","")</f>
        <v/>
      </c>
      <c r="M142" s="8" t="str">
        <f t="shared" si="8"/>
        <v/>
      </c>
      <c r="N142" s="8" t="str">
        <f t="shared" si="9"/>
        <v/>
      </c>
      <c r="O142" s="18" t="str">
        <f>IF(COUNTIF($B$2:$B$301,B147)&gt;1,"Yes","")</f>
        <v>Yes</v>
      </c>
      <c r="P142" s="8" t="str">
        <f t="shared" si="10"/>
        <v/>
      </c>
      <c r="Q142" s="8" t="str">
        <f t="shared" si="11"/>
        <v>Duplicate invoice</v>
      </c>
    </row>
    <row r="143" spans="1:17">
      <c r="A143" s="11">
        <v>142</v>
      </c>
      <c r="B143" s="11" t="s">
        <v>349</v>
      </c>
      <c r="C143" s="11" t="s">
        <v>161</v>
      </c>
      <c r="D143" s="11" t="s">
        <v>162</v>
      </c>
      <c r="E143" s="12">
        <v>46174</v>
      </c>
      <c r="F143" s="13">
        <v>1435.26</v>
      </c>
      <c r="G143" s="11" t="s">
        <v>20</v>
      </c>
      <c r="H143" s="11" t="s">
        <v>73</v>
      </c>
      <c r="I143" s="11" t="s">
        <v>350</v>
      </c>
      <c r="J143" s="11" t="s">
        <v>30</v>
      </c>
      <c r="K143" s="11" t="s">
        <v>57</v>
      </c>
      <c r="L143" s="11" t="str">
        <f>IF(AND(F143&gt;Dashboard!$B$3,G143="No"),"Yes","")</f>
        <v/>
      </c>
      <c r="M143" s="11" t="str">
        <f t="shared" si="8"/>
        <v/>
      </c>
      <c r="N143" s="11" t="str">
        <f t="shared" si="9"/>
        <v/>
      </c>
      <c r="O143" s="19" t="str">
        <f>IF(COUNTIF($B$2:$B$301,B148)&gt;1,"Yes","")</f>
        <v/>
      </c>
      <c r="P143" s="11" t="str">
        <f t="shared" si="10"/>
        <v/>
      </c>
      <c r="Q143" s="11" t="str">
        <f t="shared" si="11"/>
        <v/>
      </c>
    </row>
    <row r="144" spans="1:17">
      <c r="A144" s="8">
        <v>143</v>
      </c>
      <c r="B144" s="8" t="s">
        <v>351</v>
      </c>
      <c r="C144" s="8" t="s">
        <v>53</v>
      </c>
      <c r="D144" s="8" t="s">
        <v>54</v>
      </c>
      <c r="E144" s="9">
        <v>46153</v>
      </c>
      <c r="F144" s="10">
        <v>1442.08</v>
      </c>
      <c r="G144" s="8" t="s">
        <v>20</v>
      </c>
      <c r="H144" s="8" t="s">
        <v>34</v>
      </c>
      <c r="I144" s="8" t="s">
        <v>352</v>
      </c>
      <c r="J144" s="8" t="s">
        <v>56</v>
      </c>
      <c r="K144" s="8" t="s">
        <v>24</v>
      </c>
      <c r="L144" s="8" t="str">
        <f>IF(AND(F144&gt;Dashboard!$B$3,G144="No"),"Yes","")</f>
        <v/>
      </c>
      <c r="M144" s="8" t="str">
        <f t="shared" si="8"/>
        <v/>
      </c>
      <c r="N144" s="8" t="str">
        <f t="shared" si="9"/>
        <v/>
      </c>
      <c r="O144" s="18" t="str">
        <f>IF(COUNTIF($B$2:$B$301,B149)&gt;1,"Yes","")</f>
        <v/>
      </c>
      <c r="P144" s="8" t="str">
        <f t="shared" si="10"/>
        <v/>
      </c>
      <c r="Q144" s="8" t="str">
        <f t="shared" si="11"/>
        <v/>
      </c>
    </row>
    <row r="145" spans="1:17">
      <c r="A145" s="11">
        <v>144</v>
      </c>
      <c r="B145" s="11" t="s">
        <v>353</v>
      </c>
      <c r="C145" s="11" t="s">
        <v>32</v>
      </c>
      <c r="D145" s="11" t="s">
        <v>33</v>
      </c>
      <c r="E145" s="12">
        <v>46027</v>
      </c>
      <c r="F145" s="13">
        <v>358.62</v>
      </c>
      <c r="G145" s="11" t="s">
        <v>20</v>
      </c>
      <c r="H145" s="11" t="s">
        <v>73</v>
      </c>
      <c r="I145" s="11" t="s">
        <v>354</v>
      </c>
      <c r="J145" s="11" t="s">
        <v>79</v>
      </c>
      <c r="K145" s="11" t="s">
        <v>43</v>
      </c>
      <c r="L145" s="11" t="str">
        <f>IF(AND(F145&gt;Dashboard!$B$3,G145="No"),"Yes","")</f>
        <v/>
      </c>
      <c r="M145" s="11" t="str">
        <f t="shared" si="8"/>
        <v/>
      </c>
      <c r="N145" s="11" t="str">
        <f t="shared" si="9"/>
        <v/>
      </c>
      <c r="O145" s="19" t="str">
        <f>IF(COUNTIF($B$2:$B$301,B150)&gt;1,"Yes","")</f>
        <v/>
      </c>
      <c r="P145" s="11" t="str">
        <f t="shared" si="10"/>
        <v/>
      </c>
      <c r="Q145" s="11" t="str">
        <f t="shared" si="11"/>
        <v/>
      </c>
    </row>
    <row r="146" spans="1:17">
      <c r="A146" s="8">
        <v>145</v>
      </c>
      <c r="B146" s="8" t="s">
        <v>355</v>
      </c>
      <c r="C146" s="8" t="s">
        <v>26</v>
      </c>
      <c r="D146" s="8" t="s">
        <v>27</v>
      </c>
      <c r="E146" s="9">
        <v>46167</v>
      </c>
      <c r="F146" s="10">
        <v>450.23</v>
      </c>
      <c r="G146" s="8" t="s">
        <v>20</v>
      </c>
      <c r="H146" s="8" t="s">
        <v>73</v>
      </c>
      <c r="I146" s="8" t="s">
        <v>356</v>
      </c>
      <c r="J146" s="8" t="s">
        <v>30</v>
      </c>
      <c r="K146" s="8" t="s">
        <v>43</v>
      </c>
      <c r="L146" s="8" t="str">
        <f>IF(AND(F146&gt;Dashboard!$B$3,G146="No"),"Yes","")</f>
        <v/>
      </c>
      <c r="M146" s="8" t="str">
        <f t="shared" si="8"/>
        <v/>
      </c>
      <c r="N146" s="8" t="str">
        <f t="shared" si="9"/>
        <v/>
      </c>
      <c r="O146" s="18" t="str">
        <f>IF(COUNTIF($B$2:$B$301,B151)&gt;1,"Yes","")</f>
        <v/>
      </c>
      <c r="P146" s="8" t="str">
        <f t="shared" si="10"/>
        <v/>
      </c>
      <c r="Q146" s="8" t="str">
        <f t="shared" si="11"/>
        <v/>
      </c>
    </row>
    <row r="147" spans="1:17">
      <c r="A147" s="11">
        <v>146</v>
      </c>
      <c r="B147" s="11" t="s">
        <v>355</v>
      </c>
      <c r="C147" s="11" t="s">
        <v>76</v>
      </c>
      <c r="D147" s="11" t="s">
        <v>77</v>
      </c>
      <c r="E147" s="12">
        <v>46129</v>
      </c>
      <c r="F147" s="13">
        <v>2600.39</v>
      </c>
      <c r="G147" s="11" t="s">
        <v>20</v>
      </c>
      <c r="H147" s="11" t="s">
        <v>47</v>
      </c>
      <c r="I147" s="11" t="s">
        <v>357</v>
      </c>
      <c r="J147" s="11" t="s">
        <v>48</v>
      </c>
      <c r="K147" s="11" t="s">
        <v>37</v>
      </c>
      <c r="L147" s="11" t="str">
        <f>IF(AND(F147&gt;Dashboard!$B$3,G147="No"),"Yes","")</f>
        <v/>
      </c>
      <c r="M147" s="11" t="str">
        <f t="shared" si="8"/>
        <v/>
      </c>
      <c r="N147" s="11" t="str">
        <f t="shared" si="9"/>
        <v/>
      </c>
      <c r="O147" s="19" t="str">
        <f>IF(COUNTIF($B$2:$B$301,B152)&gt;1,"Yes","")</f>
        <v/>
      </c>
      <c r="P147" s="11" t="str">
        <f t="shared" si="10"/>
        <v/>
      </c>
      <c r="Q147" s="11" t="str">
        <f t="shared" si="11"/>
        <v/>
      </c>
    </row>
    <row r="148" spans="1:17">
      <c r="A148" s="8">
        <v>147</v>
      </c>
      <c r="B148" s="8" t="s">
        <v>358</v>
      </c>
      <c r="C148" s="8" t="s">
        <v>122</v>
      </c>
      <c r="D148" s="8" t="s">
        <v>123</v>
      </c>
      <c r="E148" s="9">
        <v>46079</v>
      </c>
      <c r="F148" s="10">
        <v>625.88</v>
      </c>
      <c r="G148" s="8" t="s">
        <v>20</v>
      </c>
      <c r="H148" s="8" t="s">
        <v>47</v>
      </c>
      <c r="I148" s="8" t="s">
        <v>359</v>
      </c>
      <c r="J148" s="8" t="s">
        <v>79</v>
      </c>
      <c r="K148" s="8" t="s">
        <v>37</v>
      </c>
      <c r="L148" s="8" t="str">
        <f>IF(AND(F148&gt;Dashboard!$B$3,G148="No"),"Yes","")</f>
        <v/>
      </c>
      <c r="M148" s="8" t="str">
        <f t="shared" si="8"/>
        <v/>
      </c>
      <c r="N148" s="8" t="str">
        <f t="shared" si="9"/>
        <v/>
      </c>
      <c r="O148" s="18" t="str">
        <f>IF(COUNTIF($B$2:$B$301,B153)&gt;1,"Yes","")</f>
        <v/>
      </c>
      <c r="P148" s="8" t="str">
        <f t="shared" si="10"/>
        <v/>
      </c>
      <c r="Q148" s="8" t="str">
        <f t="shared" si="11"/>
        <v/>
      </c>
    </row>
    <row r="149" spans="1:17">
      <c r="A149" s="11">
        <v>148</v>
      </c>
      <c r="B149" s="11" t="s">
        <v>360</v>
      </c>
      <c r="C149" s="11" t="s">
        <v>122</v>
      </c>
      <c r="D149" s="11" t="s">
        <v>123</v>
      </c>
      <c r="E149" s="12">
        <v>46111</v>
      </c>
      <c r="F149" s="13">
        <v>1680.33</v>
      </c>
      <c r="G149" s="11" t="s">
        <v>20</v>
      </c>
      <c r="H149" s="11" t="s">
        <v>47</v>
      </c>
      <c r="I149" s="11" t="s">
        <v>361</v>
      </c>
      <c r="J149" s="11" t="s">
        <v>56</v>
      </c>
      <c r="K149" s="11" t="s">
        <v>57</v>
      </c>
      <c r="L149" s="11" t="str">
        <f>IF(AND(F149&gt;Dashboard!$B$3,G149="No"),"Yes","")</f>
        <v/>
      </c>
      <c r="M149" s="11" t="str">
        <f t="shared" si="8"/>
        <v/>
      </c>
      <c r="N149" s="11" t="str">
        <f t="shared" si="9"/>
        <v/>
      </c>
      <c r="O149" s="19" t="str">
        <f>IF(COUNTIF($B$2:$B$301,B154)&gt;1,"Yes","")</f>
        <v/>
      </c>
      <c r="P149" s="11" t="str">
        <f t="shared" si="10"/>
        <v/>
      </c>
      <c r="Q149" s="11" t="str">
        <f t="shared" si="11"/>
        <v/>
      </c>
    </row>
    <row r="150" spans="1:17">
      <c r="A150" s="8">
        <v>149</v>
      </c>
      <c r="B150" s="8" t="s">
        <v>362</v>
      </c>
      <c r="C150" s="8" t="s">
        <v>67</v>
      </c>
      <c r="D150" s="8" t="s">
        <v>68</v>
      </c>
      <c r="E150" s="9">
        <v>46181</v>
      </c>
      <c r="F150" s="10">
        <v>1617.36</v>
      </c>
      <c r="G150" s="8" t="s">
        <v>20</v>
      </c>
      <c r="H150" s="8" t="s">
        <v>21</v>
      </c>
      <c r="I150" s="8" t="s">
        <v>363</v>
      </c>
      <c r="J150" s="8" t="s">
        <v>30</v>
      </c>
      <c r="K150" s="8" t="s">
        <v>57</v>
      </c>
      <c r="L150" s="8" t="str">
        <f>IF(AND(F150&gt;Dashboard!$B$3,G150="No"),"Yes","")</f>
        <v/>
      </c>
      <c r="M150" s="8" t="str">
        <f t="shared" si="8"/>
        <v/>
      </c>
      <c r="N150" s="8" t="str">
        <f t="shared" si="9"/>
        <v/>
      </c>
      <c r="O150" s="18" t="str">
        <f>IF(COUNTIF($B$2:$B$301,B155)&gt;1,"Yes","")</f>
        <v/>
      </c>
      <c r="P150" s="8" t="str">
        <f t="shared" si="10"/>
        <v/>
      </c>
      <c r="Q150" s="8" t="str">
        <f t="shared" si="11"/>
        <v/>
      </c>
    </row>
    <row r="151" spans="1:17">
      <c r="A151" s="11">
        <v>150</v>
      </c>
      <c r="B151" s="11" t="s">
        <v>364</v>
      </c>
      <c r="C151" s="11" t="s">
        <v>122</v>
      </c>
      <c r="D151" s="11" t="s">
        <v>123</v>
      </c>
      <c r="E151" s="12">
        <v>46077</v>
      </c>
      <c r="F151" s="13">
        <v>1626.83</v>
      </c>
      <c r="G151" s="11" t="s">
        <v>20</v>
      </c>
      <c r="H151" s="11" t="s">
        <v>73</v>
      </c>
      <c r="I151" s="11" t="s">
        <v>365</v>
      </c>
      <c r="J151" s="11" t="s">
        <v>23</v>
      </c>
      <c r="K151" s="11" t="s">
        <v>43</v>
      </c>
      <c r="L151" s="11" t="str">
        <f>IF(AND(F151&gt;Dashboard!$B$3,G151="No"),"Yes","")</f>
        <v/>
      </c>
      <c r="M151" s="11" t="str">
        <f t="shared" si="8"/>
        <v/>
      </c>
      <c r="N151" s="11" t="str">
        <f t="shared" si="9"/>
        <v/>
      </c>
      <c r="O151" s="19" t="str">
        <f>IF(COUNTIF($B$2:$B$301,B156)&gt;1,"Yes","")</f>
        <v/>
      </c>
      <c r="P151" s="11" t="str">
        <f t="shared" si="10"/>
        <v/>
      </c>
      <c r="Q151" s="11" t="str">
        <f t="shared" si="11"/>
        <v/>
      </c>
    </row>
    <row r="152" spans="1:17">
      <c r="A152" s="8">
        <v>151</v>
      </c>
      <c r="B152" s="8" t="s">
        <v>366</v>
      </c>
      <c r="C152" s="8" t="s">
        <v>102</v>
      </c>
      <c r="D152" s="8" t="s">
        <v>103</v>
      </c>
      <c r="E152" s="9">
        <v>46130</v>
      </c>
      <c r="F152" s="10">
        <v>2596.87</v>
      </c>
      <c r="G152" s="8" t="s">
        <v>20</v>
      </c>
      <c r="H152" s="8" t="s">
        <v>21</v>
      </c>
      <c r="I152" s="8" t="s">
        <v>367</v>
      </c>
      <c r="J152" s="8" t="s">
        <v>48</v>
      </c>
      <c r="K152" s="8" t="s">
        <v>24</v>
      </c>
      <c r="L152" s="8" t="str">
        <f>IF(AND(F152&gt;Dashboard!$B$3,G152="No"),"Yes","")</f>
        <v/>
      </c>
      <c r="M152" s="8" t="str">
        <f t="shared" si="8"/>
        <v/>
      </c>
      <c r="N152" s="8" t="str">
        <f t="shared" si="9"/>
        <v/>
      </c>
      <c r="O152" s="18" t="str">
        <f>IF(COUNTIF($B$2:$B$301,B157)&gt;1,"Yes","")</f>
        <v/>
      </c>
      <c r="P152" s="8" t="str">
        <f t="shared" si="10"/>
        <v>Yes</v>
      </c>
      <c r="Q152" s="8" t="str">
        <f t="shared" si="11"/>
        <v>Weekend posting</v>
      </c>
    </row>
    <row r="153" spans="1:17">
      <c r="A153" s="11">
        <v>152</v>
      </c>
      <c r="B153" s="11" t="s">
        <v>368</v>
      </c>
      <c r="C153" s="11" t="s">
        <v>152</v>
      </c>
      <c r="D153" s="11" t="s">
        <v>64</v>
      </c>
      <c r="E153" s="12">
        <v>46034</v>
      </c>
      <c r="F153" s="13">
        <v>588.53</v>
      </c>
      <c r="G153" s="11" t="s">
        <v>20</v>
      </c>
      <c r="H153" s="11" t="s">
        <v>73</v>
      </c>
      <c r="I153" s="11" t="s">
        <v>369</v>
      </c>
      <c r="J153" s="11" t="s">
        <v>30</v>
      </c>
      <c r="K153" s="11" t="s">
        <v>57</v>
      </c>
      <c r="L153" s="11" t="str">
        <f>IF(AND(F153&gt;Dashboard!$B$3,G153="No"),"Yes","")</f>
        <v/>
      </c>
      <c r="M153" s="11" t="str">
        <f t="shared" si="8"/>
        <v/>
      </c>
      <c r="N153" s="11" t="str">
        <f t="shared" si="9"/>
        <v/>
      </c>
      <c r="O153" s="19" t="str">
        <f>IF(COUNTIF($B$2:$B$301,B158)&gt;1,"Yes","")</f>
        <v/>
      </c>
      <c r="P153" s="11" t="str">
        <f t="shared" si="10"/>
        <v/>
      </c>
      <c r="Q153" s="11" t="str">
        <f t="shared" si="11"/>
        <v/>
      </c>
    </row>
    <row r="154" spans="1:17">
      <c r="A154" s="8">
        <v>153</v>
      </c>
      <c r="B154" s="8" t="s">
        <v>370</v>
      </c>
      <c r="C154" s="8" t="s">
        <v>152</v>
      </c>
      <c r="D154" s="8" t="s">
        <v>64</v>
      </c>
      <c r="E154" s="9">
        <v>46181</v>
      </c>
      <c r="F154" s="10">
        <v>210.43</v>
      </c>
      <c r="G154" s="8" t="s">
        <v>20</v>
      </c>
      <c r="H154" s="8" t="s">
        <v>73</v>
      </c>
      <c r="I154" s="8" t="s">
        <v>371</v>
      </c>
      <c r="J154" s="8" t="s">
        <v>36</v>
      </c>
      <c r="K154" s="8" t="s">
        <v>37</v>
      </c>
      <c r="L154" s="8" t="str">
        <f>IF(AND(F154&gt;Dashboard!$B$3,G154="No"),"Yes","")</f>
        <v/>
      </c>
      <c r="M154" s="8" t="str">
        <f t="shared" si="8"/>
        <v/>
      </c>
      <c r="N154" s="8" t="str">
        <f t="shared" si="9"/>
        <v/>
      </c>
      <c r="O154" s="18" t="str">
        <f>IF(COUNTIF($B$2:$B$301,B159)&gt;1,"Yes","")</f>
        <v/>
      </c>
      <c r="P154" s="8" t="str">
        <f t="shared" si="10"/>
        <v/>
      </c>
      <c r="Q154" s="8" t="str">
        <f t="shared" si="11"/>
        <v/>
      </c>
    </row>
    <row r="155" spans="1:17">
      <c r="A155" s="11">
        <v>154</v>
      </c>
      <c r="B155" s="11" t="s">
        <v>372</v>
      </c>
      <c r="C155" s="11" t="s">
        <v>59</v>
      </c>
      <c r="D155" s="11" t="s">
        <v>60</v>
      </c>
      <c r="E155" s="12">
        <v>46027</v>
      </c>
      <c r="F155" s="13">
        <v>354.88</v>
      </c>
      <c r="G155" s="11" t="s">
        <v>28</v>
      </c>
      <c r="H155" s="11"/>
      <c r="I155" s="11" t="s">
        <v>373</v>
      </c>
      <c r="J155" s="11" t="s">
        <v>79</v>
      </c>
      <c r="K155" s="11" t="s">
        <v>43</v>
      </c>
      <c r="L155" s="11" t="str">
        <f>IF(AND(F155&gt;Dashboard!$B$3,G155="No"),"Yes","")</f>
        <v/>
      </c>
      <c r="M155" s="11" t="str">
        <f t="shared" si="8"/>
        <v/>
      </c>
      <c r="N155" s="11" t="str">
        <f t="shared" si="9"/>
        <v/>
      </c>
      <c r="O155" s="19" t="str">
        <f>IF(COUNTIF($B$2:$B$301,B160)&gt;1,"Yes","")</f>
        <v/>
      </c>
      <c r="P155" s="11" t="str">
        <f t="shared" si="10"/>
        <v/>
      </c>
      <c r="Q155" s="11" t="str">
        <f t="shared" si="11"/>
        <v/>
      </c>
    </row>
    <row r="156" spans="1:17">
      <c r="A156" s="8">
        <v>155</v>
      </c>
      <c r="B156" s="8" t="s">
        <v>374</v>
      </c>
      <c r="C156" s="8" t="s">
        <v>53</v>
      </c>
      <c r="D156" s="8" t="s">
        <v>54</v>
      </c>
      <c r="E156" s="9">
        <v>46167</v>
      </c>
      <c r="F156" s="10">
        <v>674.58</v>
      </c>
      <c r="G156" s="8" t="s">
        <v>20</v>
      </c>
      <c r="H156" s="8" t="s">
        <v>34</v>
      </c>
      <c r="I156" s="8"/>
      <c r="J156" s="8" t="s">
        <v>79</v>
      </c>
      <c r="K156" s="8" t="s">
        <v>24</v>
      </c>
      <c r="L156" s="8" t="str">
        <f>IF(AND(F156&gt;Dashboard!$B$3,G156="No"),"Yes","")</f>
        <v/>
      </c>
      <c r="M156" s="8" t="str">
        <f t="shared" si="8"/>
        <v>Yes</v>
      </c>
      <c r="N156" s="8" t="str">
        <f t="shared" si="9"/>
        <v/>
      </c>
      <c r="O156" s="18" t="str">
        <f>IF(COUNTIF($B$2:$B$301,B161)&gt;1,"Yes","")</f>
        <v/>
      </c>
      <c r="P156" s="8" t="str">
        <f t="shared" si="10"/>
        <v/>
      </c>
      <c r="Q156" s="8" t="str">
        <f t="shared" si="11"/>
        <v>Missing PO</v>
      </c>
    </row>
    <row r="157" spans="1:17">
      <c r="A157" s="11">
        <v>156</v>
      </c>
      <c r="B157" s="11" t="s">
        <v>375</v>
      </c>
      <c r="C157" s="11" t="s">
        <v>152</v>
      </c>
      <c r="D157" s="11" t="s">
        <v>64</v>
      </c>
      <c r="E157" s="12">
        <v>46027</v>
      </c>
      <c r="F157" s="13">
        <v>273.82</v>
      </c>
      <c r="G157" s="11" t="s">
        <v>20</v>
      </c>
      <c r="H157" s="11" t="s">
        <v>47</v>
      </c>
      <c r="I157" s="11" t="s">
        <v>376</v>
      </c>
      <c r="J157" s="11" t="s">
        <v>56</v>
      </c>
      <c r="K157" s="11" t="s">
        <v>37</v>
      </c>
      <c r="L157" s="11" t="str">
        <f>IF(AND(F157&gt;Dashboard!$B$3,G157="No"),"Yes","")</f>
        <v/>
      </c>
      <c r="M157" s="11" t="str">
        <f t="shared" si="8"/>
        <v/>
      </c>
      <c r="N157" s="11" t="str">
        <f t="shared" si="9"/>
        <v/>
      </c>
      <c r="O157" s="19" t="str">
        <f>IF(COUNTIF($B$2:$B$301,B162)&gt;1,"Yes","")</f>
        <v/>
      </c>
      <c r="P157" s="11" t="str">
        <f t="shared" si="10"/>
        <v/>
      </c>
      <c r="Q157" s="11" t="str">
        <f t="shared" si="11"/>
        <v/>
      </c>
    </row>
    <row r="158" spans="1:17">
      <c r="A158" s="8">
        <v>157</v>
      </c>
      <c r="B158" s="8" t="s">
        <v>377</v>
      </c>
      <c r="C158" s="8" t="s">
        <v>177</v>
      </c>
      <c r="D158" s="8" t="s">
        <v>178</v>
      </c>
      <c r="E158" s="9">
        <v>46190</v>
      </c>
      <c r="F158" s="10">
        <v>966.23</v>
      </c>
      <c r="G158" s="8" t="s">
        <v>20</v>
      </c>
      <c r="H158" s="8" t="s">
        <v>34</v>
      </c>
      <c r="I158" s="8" t="s">
        <v>378</v>
      </c>
      <c r="J158" s="8" t="s">
        <v>23</v>
      </c>
      <c r="K158" s="8" t="s">
        <v>57</v>
      </c>
      <c r="L158" s="8" t="str">
        <f>IF(AND(F158&gt;Dashboard!$B$3,G158="No"),"Yes","")</f>
        <v/>
      </c>
      <c r="M158" s="8" t="str">
        <f t="shared" si="8"/>
        <v/>
      </c>
      <c r="N158" s="8" t="str">
        <f t="shared" si="9"/>
        <v/>
      </c>
      <c r="O158" s="18" t="str">
        <f>IF(COUNTIF($B$2:$B$301,B163)&gt;1,"Yes","")</f>
        <v/>
      </c>
      <c r="P158" s="8" t="str">
        <f t="shared" si="10"/>
        <v/>
      </c>
      <c r="Q158" s="8" t="str">
        <f t="shared" si="11"/>
        <v/>
      </c>
    </row>
    <row r="159" spans="1:17">
      <c r="A159" s="11">
        <v>158</v>
      </c>
      <c r="B159" s="11" t="s">
        <v>379</v>
      </c>
      <c r="C159" s="11" t="s">
        <v>26</v>
      </c>
      <c r="D159" s="11" t="s">
        <v>27</v>
      </c>
      <c r="E159" s="12">
        <v>46132</v>
      </c>
      <c r="F159" s="13">
        <v>2977.52</v>
      </c>
      <c r="G159" s="11" t="s">
        <v>28</v>
      </c>
      <c r="H159" s="11"/>
      <c r="I159" s="11" t="s">
        <v>380</v>
      </c>
      <c r="J159" s="11" t="s">
        <v>23</v>
      </c>
      <c r="K159" s="11" t="s">
        <v>37</v>
      </c>
      <c r="L159" s="11" t="str">
        <f>IF(AND(F159&gt;Dashboard!$B$3,G159="No"),"Yes","")</f>
        <v/>
      </c>
      <c r="M159" s="11" t="str">
        <f t="shared" si="8"/>
        <v/>
      </c>
      <c r="N159" s="11" t="str">
        <f t="shared" si="9"/>
        <v/>
      </c>
      <c r="O159" s="19" t="str">
        <f>IF(COUNTIF($B$2:$B$301,B164)&gt;1,"Yes","")</f>
        <v/>
      </c>
      <c r="P159" s="11" t="str">
        <f t="shared" si="10"/>
        <v/>
      </c>
      <c r="Q159" s="11" t="str">
        <f t="shared" si="11"/>
        <v/>
      </c>
    </row>
    <row r="160" spans="1:17">
      <c r="A160" s="8">
        <v>159</v>
      </c>
      <c r="B160" s="8" t="s">
        <v>381</v>
      </c>
      <c r="C160" s="8" t="s">
        <v>53</v>
      </c>
      <c r="D160" s="8" t="s">
        <v>54</v>
      </c>
      <c r="E160" s="9">
        <v>46139</v>
      </c>
      <c r="F160" s="10">
        <v>839.1</v>
      </c>
      <c r="G160" s="8" t="s">
        <v>20</v>
      </c>
      <c r="H160" s="8" t="s">
        <v>21</v>
      </c>
      <c r="I160" s="8" t="s">
        <v>382</v>
      </c>
      <c r="J160" s="8" t="s">
        <v>30</v>
      </c>
      <c r="K160" s="8" t="s">
        <v>24</v>
      </c>
      <c r="L160" s="8" t="str">
        <f>IF(AND(F160&gt;Dashboard!$B$3,G160="No"),"Yes","")</f>
        <v/>
      </c>
      <c r="M160" s="8" t="str">
        <f t="shared" si="8"/>
        <v/>
      </c>
      <c r="N160" s="8" t="str">
        <f t="shared" si="9"/>
        <v/>
      </c>
      <c r="O160" s="18" t="str">
        <f>IF(COUNTIF($B$2:$B$301,B165)&gt;1,"Yes","")</f>
        <v/>
      </c>
      <c r="P160" s="8" t="str">
        <f t="shared" si="10"/>
        <v/>
      </c>
      <c r="Q160" s="8" t="str">
        <f t="shared" si="11"/>
        <v/>
      </c>
    </row>
    <row r="161" spans="1:17">
      <c r="A161" s="11">
        <v>160</v>
      </c>
      <c r="B161" s="11" t="s">
        <v>383</v>
      </c>
      <c r="C161" s="11" t="s">
        <v>45</v>
      </c>
      <c r="D161" s="11" t="s">
        <v>46</v>
      </c>
      <c r="E161" s="12">
        <v>46181</v>
      </c>
      <c r="F161" s="13">
        <v>924.82</v>
      </c>
      <c r="G161" s="11" t="s">
        <v>20</v>
      </c>
      <c r="H161" s="11" t="s">
        <v>47</v>
      </c>
      <c r="I161" s="11" t="s">
        <v>384</v>
      </c>
      <c r="J161" s="11" t="s">
        <v>79</v>
      </c>
      <c r="K161" s="11" t="s">
        <v>37</v>
      </c>
      <c r="L161" s="11" t="str">
        <f>IF(AND(F161&gt;Dashboard!$B$3,G161="No"),"Yes","")</f>
        <v/>
      </c>
      <c r="M161" s="11" t="str">
        <f t="shared" si="8"/>
        <v/>
      </c>
      <c r="N161" s="11" t="str">
        <f t="shared" si="9"/>
        <v/>
      </c>
      <c r="O161" s="19" t="str">
        <f>IF(COUNTIF($B$2:$B$301,B166)&gt;1,"Yes","")</f>
        <v/>
      </c>
      <c r="P161" s="11" t="str">
        <f t="shared" si="10"/>
        <v/>
      </c>
      <c r="Q161" s="11" t="str">
        <f t="shared" si="11"/>
        <v/>
      </c>
    </row>
    <row r="162" spans="1:17">
      <c r="A162" s="8">
        <v>161</v>
      </c>
      <c r="B162" s="8" t="s">
        <v>385</v>
      </c>
      <c r="C162" s="8" t="s">
        <v>152</v>
      </c>
      <c r="D162" s="8" t="s">
        <v>64</v>
      </c>
      <c r="E162" s="9">
        <v>46100</v>
      </c>
      <c r="F162" s="10">
        <v>449.54</v>
      </c>
      <c r="G162" s="8" t="s">
        <v>20</v>
      </c>
      <c r="H162" s="8" t="s">
        <v>21</v>
      </c>
      <c r="I162" s="8" t="s">
        <v>386</v>
      </c>
      <c r="J162" s="8" t="s">
        <v>23</v>
      </c>
      <c r="K162" s="8" t="s">
        <v>37</v>
      </c>
      <c r="L162" s="8" t="str">
        <f>IF(AND(F162&gt;Dashboard!$B$3,G162="No"),"Yes","")</f>
        <v/>
      </c>
      <c r="M162" s="8" t="str">
        <f t="shared" si="8"/>
        <v/>
      </c>
      <c r="N162" s="8" t="str">
        <f t="shared" si="9"/>
        <v/>
      </c>
      <c r="O162" s="18" t="str">
        <f>IF(COUNTIF($B$2:$B$301,B167)&gt;1,"Yes","")</f>
        <v/>
      </c>
      <c r="P162" s="8" t="str">
        <f t="shared" si="10"/>
        <v/>
      </c>
      <c r="Q162" s="8" t="str">
        <f t="shared" si="11"/>
        <v/>
      </c>
    </row>
    <row r="163" spans="1:17">
      <c r="A163" s="11">
        <v>162</v>
      </c>
      <c r="B163" s="11" t="s">
        <v>387</v>
      </c>
      <c r="C163" s="11" t="s">
        <v>71</v>
      </c>
      <c r="D163" s="11" t="s">
        <v>72</v>
      </c>
      <c r="E163" s="12">
        <v>46062</v>
      </c>
      <c r="F163" s="13">
        <v>72.069999999999993</v>
      </c>
      <c r="G163" s="11" t="s">
        <v>20</v>
      </c>
      <c r="H163" s="11" t="s">
        <v>34</v>
      </c>
      <c r="I163" s="11" t="s">
        <v>388</v>
      </c>
      <c r="J163" s="11" t="s">
        <v>51</v>
      </c>
      <c r="K163" s="11" t="s">
        <v>24</v>
      </c>
      <c r="L163" s="11" t="str">
        <f>IF(AND(F163&gt;Dashboard!$B$3,G163="No"),"Yes","")</f>
        <v/>
      </c>
      <c r="M163" s="11" t="str">
        <f t="shared" si="8"/>
        <v/>
      </c>
      <c r="N163" s="11" t="str">
        <f t="shared" si="9"/>
        <v/>
      </c>
      <c r="O163" s="19" t="str">
        <f>IF(COUNTIF($B$2:$B$301,B168)&gt;1,"Yes","")</f>
        <v/>
      </c>
      <c r="P163" s="11" t="str">
        <f t="shared" si="10"/>
        <v/>
      </c>
      <c r="Q163" s="11" t="str">
        <f t="shared" si="11"/>
        <v/>
      </c>
    </row>
    <row r="164" spans="1:17">
      <c r="A164" s="8">
        <v>163</v>
      </c>
      <c r="B164" s="8" t="s">
        <v>389</v>
      </c>
      <c r="C164" s="8" t="s">
        <v>18</v>
      </c>
      <c r="D164" s="8" t="s">
        <v>19</v>
      </c>
      <c r="E164" s="9">
        <v>46133</v>
      </c>
      <c r="F164" s="10">
        <v>939.12</v>
      </c>
      <c r="G164" s="8" t="s">
        <v>20</v>
      </c>
      <c r="H164" s="8" t="s">
        <v>21</v>
      </c>
      <c r="I164" s="8" t="s">
        <v>390</v>
      </c>
      <c r="J164" s="8" t="s">
        <v>23</v>
      </c>
      <c r="K164" s="8" t="s">
        <v>43</v>
      </c>
      <c r="L164" s="8" t="str">
        <f>IF(AND(F164&gt;Dashboard!$B$3,G164="No"),"Yes","")</f>
        <v/>
      </c>
      <c r="M164" s="8" t="str">
        <f t="shared" si="8"/>
        <v/>
      </c>
      <c r="N164" s="8" t="str">
        <f t="shared" si="9"/>
        <v/>
      </c>
      <c r="O164" s="18" t="str">
        <f>IF(COUNTIF($B$2:$B$301,B169)&gt;1,"Yes","")</f>
        <v/>
      </c>
      <c r="P164" s="8" t="str">
        <f t="shared" si="10"/>
        <v/>
      </c>
      <c r="Q164" s="8" t="str">
        <f t="shared" si="11"/>
        <v/>
      </c>
    </row>
    <row r="165" spans="1:17">
      <c r="A165" s="11">
        <v>164</v>
      </c>
      <c r="B165" s="11" t="s">
        <v>391</v>
      </c>
      <c r="C165" s="11" t="s">
        <v>177</v>
      </c>
      <c r="D165" s="11" t="s">
        <v>178</v>
      </c>
      <c r="E165" s="12">
        <v>46181</v>
      </c>
      <c r="F165" s="13">
        <v>16249.61</v>
      </c>
      <c r="G165" s="11" t="s">
        <v>28</v>
      </c>
      <c r="H165" s="11"/>
      <c r="I165" s="11" t="s">
        <v>392</v>
      </c>
      <c r="J165" s="11" t="s">
        <v>51</v>
      </c>
      <c r="K165" s="11" t="s">
        <v>57</v>
      </c>
      <c r="L165" s="11" t="str">
        <f>IF(AND(F165&gt;Dashboard!$B$3,G165="No"),"Yes","")</f>
        <v>Yes</v>
      </c>
      <c r="M165" s="11" t="str">
        <f t="shared" si="8"/>
        <v/>
      </c>
      <c r="N165" s="11" t="str">
        <f t="shared" si="9"/>
        <v/>
      </c>
      <c r="O165" s="19" t="str">
        <f>IF(COUNTIF($B$2:$B$301,B170)&gt;1,"Yes","")</f>
        <v/>
      </c>
      <c r="P165" s="11" t="str">
        <f t="shared" si="10"/>
        <v/>
      </c>
      <c r="Q165" s="11" t="str">
        <f t="shared" si="11"/>
        <v>High-dollar unapproved</v>
      </c>
    </row>
    <row r="166" spans="1:17">
      <c r="A166" s="8">
        <v>165</v>
      </c>
      <c r="B166" s="8" t="s">
        <v>393</v>
      </c>
      <c r="C166" s="8" t="s">
        <v>102</v>
      </c>
      <c r="D166" s="8" t="s">
        <v>103</v>
      </c>
      <c r="E166" s="9">
        <v>46058</v>
      </c>
      <c r="F166" s="10">
        <v>203.62</v>
      </c>
      <c r="G166" s="8" t="s">
        <v>20</v>
      </c>
      <c r="H166" s="8" t="s">
        <v>47</v>
      </c>
      <c r="I166" s="8" t="s">
        <v>394</v>
      </c>
      <c r="J166" s="8" t="s">
        <v>51</v>
      </c>
      <c r="K166" s="8" t="s">
        <v>43</v>
      </c>
      <c r="L166" s="8" t="str">
        <f>IF(AND(F166&gt;Dashboard!$B$3,G166="No"),"Yes","")</f>
        <v/>
      </c>
      <c r="M166" s="8" t="str">
        <f t="shared" si="8"/>
        <v/>
      </c>
      <c r="N166" s="8" t="str">
        <f t="shared" si="9"/>
        <v/>
      </c>
      <c r="O166" s="18" t="str">
        <f>IF(COUNTIF($B$2:$B$301,B171)&gt;1,"Yes","")</f>
        <v/>
      </c>
      <c r="P166" s="8" t="str">
        <f t="shared" si="10"/>
        <v/>
      </c>
      <c r="Q166" s="8" t="str">
        <f t="shared" si="11"/>
        <v/>
      </c>
    </row>
    <row r="167" spans="1:17">
      <c r="A167" s="11">
        <v>166</v>
      </c>
      <c r="B167" s="11" t="s">
        <v>395</v>
      </c>
      <c r="C167" s="11" t="s">
        <v>152</v>
      </c>
      <c r="D167" s="11" t="s">
        <v>64</v>
      </c>
      <c r="E167" s="12">
        <v>46199</v>
      </c>
      <c r="F167" s="13">
        <v>73.44</v>
      </c>
      <c r="G167" s="11" t="s">
        <v>20</v>
      </c>
      <c r="H167" s="11" t="s">
        <v>73</v>
      </c>
      <c r="I167" s="11" t="s">
        <v>396</v>
      </c>
      <c r="J167" s="11" t="s">
        <v>62</v>
      </c>
      <c r="K167" s="11" t="s">
        <v>24</v>
      </c>
      <c r="L167" s="11" t="str">
        <f>IF(AND(F167&gt;Dashboard!$B$3,G167="No"),"Yes","")</f>
        <v/>
      </c>
      <c r="M167" s="11" t="str">
        <f t="shared" si="8"/>
        <v/>
      </c>
      <c r="N167" s="11" t="str">
        <f t="shared" si="9"/>
        <v/>
      </c>
      <c r="O167" s="19" t="str">
        <f>IF(COUNTIF($B$2:$B$301,B172)&gt;1,"Yes","")</f>
        <v/>
      </c>
      <c r="P167" s="11" t="str">
        <f t="shared" si="10"/>
        <v/>
      </c>
      <c r="Q167" s="11" t="str">
        <f t="shared" si="11"/>
        <v/>
      </c>
    </row>
    <row r="168" spans="1:17">
      <c r="A168" s="8">
        <v>167</v>
      </c>
      <c r="B168" s="8" t="s">
        <v>397</v>
      </c>
      <c r="C168" s="8" t="s">
        <v>45</v>
      </c>
      <c r="D168" s="8" t="s">
        <v>46</v>
      </c>
      <c r="E168" s="9">
        <v>46027</v>
      </c>
      <c r="F168" s="10">
        <v>1025.8</v>
      </c>
      <c r="G168" s="8" t="s">
        <v>20</v>
      </c>
      <c r="H168" s="8" t="s">
        <v>21</v>
      </c>
      <c r="I168" s="8" t="s">
        <v>398</v>
      </c>
      <c r="J168" s="8" t="s">
        <v>48</v>
      </c>
      <c r="K168" s="8" t="s">
        <v>37</v>
      </c>
      <c r="L168" s="8" t="str">
        <f>IF(AND(F168&gt;Dashboard!$B$3,G168="No"),"Yes","")</f>
        <v/>
      </c>
      <c r="M168" s="8" t="str">
        <f t="shared" si="8"/>
        <v/>
      </c>
      <c r="N168" s="8" t="str">
        <f t="shared" si="9"/>
        <v/>
      </c>
      <c r="O168" s="18" t="str">
        <f>IF(COUNTIF($B$2:$B$301,B173)&gt;1,"Yes","")</f>
        <v/>
      </c>
      <c r="P168" s="8" t="str">
        <f t="shared" si="10"/>
        <v/>
      </c>
      <c r="Q168" s="8" t="str">
        <f t="shared" si="11"/>
        <v/>
      </c>
    </row>
    <row r="169" spans="1:17">
      <c r="A169" s="11">
        <v>168</v>
      </c>
      <c r="B169" s="11" t="s">
        <v>399</v>
      </c>
      <c r="C169" s="11" t="s">
        <v>87</v>
      </c>
      <c r="D169" s="11" t="s">
        <v>88</v>
      </c>
      <c r="E169" s="12">
        <v>46045</v>
      </c>
      <c r="F169" s="13">
        <v>1570.25</v>
      </c>
      <c r="G169" s="11" t="s">
        <v>20</v>
      </c>
      <c r="H169" s="11" t="s">
        <v>47</v>
      </c>
      <c r="I169" s="11" t="s">
        <v>400</v>
      </c>
      <c r="J169" s="11" t="s">
        <v>23</v>
      </c>
      <c r="K169" s="11" t="s">
        <v>43</v>
      </c>
      <c r="L169" s="11" t="str">
        <f>IF(AND(F169&gt;Dashboard!$B$3,G169="No"),"Yes","")</f>
        <v/>
      </c>
      <c r="M169" s="11" t="str">
        <f t="shared" si="8"/>
        <v/>
      </c>
      <c r="N169" s="11" t="str">
        <f t="shared" si="9"/>
        <v/>
      </c>
      <c r="O169" s="19" t="str">
        <f>IF(COUNTIF($B$2:$B$301,B174)&gt;1,"Yes","")</f>
        <v/>
      </c>
      <c r="P169" s="11" t="str">
        <f t="shared" si="10"/>
        <v/>
      </c>
      <c r="Q169" s="11" t="str">
        <f t="shared" si="11"/>
        <v/>
      </c>
    </row>
    <row r="170" spans="1:17">
      <c r="A170" s="8">
        <v>169</v>
      </c>
      <c r="B170" s="8" t="s">
        <v>401</v>
      </c>
      <c r="C170" s="8" t="s">
        <v>59</v>
      </c>
      <c r="D170" s="8" t="s">
        <v>60</v>
      </c>
      <c r="E170" s="9">
        <v>46195</v>
      </c>
      <c r="F170" s="10">
        <v>282.25</v>
      </c>
      <c r="G170" s="8" t="s">
        <v>20</v>
      </c>
      <c r="H170" s="8" t="s">
        <v>34</v>
      </c>
      <c r="I170" s="8" t="s">
        <v>402</v>
      </c>
      <c r="J170" s="8" t="s">
        <v>51</v>
      </c>
      <c r="K170" s="8" t="s">
        <v>37</v>
      </c>
      <c r="L170" s="8" t="str">
        <f>IF(AND(F170&gt;Dashboard!$B$3,G170="No"),"Yes","")</f>
        <v/>
      </c>
      <c r="M170" s="8" t="str">
        <f t="shared" si="8"/>
        <v/>
      </c>
      <c r="N170" s="8" t="str">
        <f t="shared" si="9"/>
        <v/>
      </c>
      <c r="O170" s="18" t="str">
        <f>IF(COUNTIF($B$2:$B$301,B175)&gt;1,"Yes","")</f>
        <v/>
      </c>
      <c r="P170" s="8" t="str">
        <f t="shared" si="10"/>
        <v/>
      </c>
      <c r="Q170" s="8" t="str">
        <f t="shared" si="11"/>
        <v/>
      </c>
    </row>
    <row r="171" spans="1:17">
      <c r="A171" s="11">
        <v>170</v>
      </c>
      <c r="B171" s="11" t="s">
        <v>403</v>
      </c>
      <c r="C171" s="11" t="s">
        <v>122</v>
      </c>
      <c r="D171" s="11" t="s">
        <v>123</v>
      </c>
      <c r="E171" s="12">
        <v>46191</v>
      </c>
      <c r="F171" s="13">
        <v>2006.96</v>
      </c>
      <c r="G171" s="11" t="s">
        <v>20</v>
      </c>
      <c r="H171" s="11" t="s">
        <v>41</v>
      </c>
      <c r="I171" s="11" t="s">
        <v>404</v>
      </c>
      <c r="J171" s="11" t="s">
        <v>51</v>
      </c>
      <c r="K171" s="11" t="s">
        <v>43</v>
      </c>
      <c r="L171" s="11" t="str">
        <f>IF(AND(F171&gt;Dashboard!$B$3,G171="No"),"Yes","")</f>
        <v/>
      </c>
      <c r="M171" s="11" t="str">
        <f t="shared" si="8"/>
        <v/>
      </c>
      <c r="N171" s="11" t="str">
        <f t="shared" si="9"/>
        <v/>
      </c>
      <c r="O171" s="19" t="str">
        <f>IF(COUNTIF($B$2:$B$301,B176)&gt;1,"Yes","")</f>
        <v/>
      </c>
      <c r="P171" s="11" t="str">
        <f t="shared" si="10"/>
        <v/>
      </c>
      <c r="Q171" s="11" t="str">
        <f t="shared" si="11"/>
        <v/>
      </c>
    </row>
    <row r="172" spans="1:17">
      <c r="A172" s="8">
        <v>171</v>
      </c>
      <c r="B172" s="8" t="s">
        <v>405</v>
      </c>
      <c r="C172" s="8" t="s">
        <v>87</v>
      </c>
      <c r="D172" s="8" t="s">
        <v>88</v>
      </c>
      <c r="E172" s="9">
        <v>46149</v>
      </c>
      <c r="F172" s="10">
        <v>222.39</v>
      </c>
      <c r="G172" s="8" t="s">
        <v>28</v>
      </c>
      <c r="H172" s="8"/>
      <c r="I172" s="8" t="s">
        <v>406</v>
      </c>
      <c r="J172" s="8" t="s">
        <v>30</v>
      </c>
      <c r="K172" s="8" t="s">
        <v>43</v>
      </c>
      <c r="L172" s="8" t="str">
        <f>IF(AND(F172&gt;Dashboard!$B$3,G172="No"),"Yes","")</f>
        <v/>
      </c>
      <c r="M172" s="8" t="str">
        <f t="shared" si="8"/>
        <v/>
      </c>
      <c r="N172" s="8" t="str">
        <f t="shared" si="9"/>
        <v/>
      </c>
      <c r="O172" s="18" t="str">
        <f>IF(COUNTIF($B$2:$B$301,B177)&gt;1,"Yes","")</f>
        <v/>
      </c>
      <c r="P172" s="8" t="str">
        <f t="shared" si="10"/>
        <v/>
      </c>
      <c r="Q172" s="8" t="str">
        <f t="shared" si="11"/>
        <v/>
      </c>
    </row>
    <row r="173" spans="1:17">
      <c r="A173" s="11">
        <v>172</v>
      </c>
      <c r="B173" s="11" t="s">
        <v>407</v>
      </c>
      <c r="C173" s="11" t="s">
        <v>18</v>
      </c>
      <c r="D173" s="11" t="s">
        <v>19</v>
      </c>
      <c r="E173" s="12">
        <v>46106</v>
      </c>
      <c r="F173" s="13">
        <v>2659.02</v>
      </c>
      <c r="G173" s="11" t="s">
        <v>20</v>
      </c>
      <c r="H173" s="11" t="s">
        <v>41</v>
      </c>
      <c r="I173" s="11" t="s">
        <v>408</v>
      </c>
      <c r="J173" s="11" t="s">
        <v>36</v>
      </c>
      <c r="K173" s="11" t="s">
        <v>37</v>
      </c>
      <c r="L173" s="11" t="str">
        <f>IF(AND(F173&gt;Dashboard!$B$3,G173="No"),"Yes","")</f>
        <v/>
      </c>
      <c r="M173" s="11" t="str">
        <f t="shared" si="8"/>
        <v/>
      </c>
      <c r="N173" s="11" t="str">
        <f t="shared" si="9"/>
        <v/>
      </c>
      <c r="O173" s="19" t="str">
        <f>IF(COUNTIF($B$2:$B$301,B178)&gt;1,"Yes","")</f>
        <v/>
      </c>
      <c r="P173" s="11" t="str">
        <f t="shared" si="10"/>
        <v/>
      </c>
      <c r="Q173" s="11" t="str">
        <f t="shared" si="11"/>
        <v/>
      </c>
    </row>
    <row r="174" spans="1:17">
      <c r="A174" s="8">
        <v>173</v>
      </c>
      <c r="B174" s="8" t="s">
        <v>409</v>
      </c>
      <c r="C174" s="8" t="s">
        <v>45</v>
      </c>
      <c r="D174" s="8" t="s">
        <v>46</v>
      </c>
      <c r="E174" s="9">
        <v>46195</v>
      </c>
      <c r="F174" s="10">
        <v>4159.9799999999996</v>
      </c>
      <c r="G174" s="8" t="s">
        <v>20</v>
      </c>
      <c r="H174" s="8" t="s">
        <v>34</v>
      </c>
      <c r="I174" s="8" t="s">
        <v>410</v>
      </c>
      <c r="J174" s="8" t="s">
        <v>36</v>
      </c>
      <c r="K174" s="8" t="s">
        <v>57</v>
      </c>
      <c r="L174" s="8" t="str">
        <f>IF(AND(F174&gt;Dashboard!$B$3,G174="No"),"Yes","")</f>
        <v/>
      </c>
      <c r="M174" s="8" t="str">
        <f t="shared" si="8"/>
        <v/>
      </c>
      <c r="N174" s="8" t="str">
        <f t="shared" si="9"/>
        <v/>
      </c>
      <c r="O174" s="18" t="str">
        <f>IF(COUNTIF($B$2:$B$301,B179)&gt;1,"Yes","")</f>
        <v/>
      </c>
      <c r="P174" s="8" t="str">
        <f t="shared" si="10"/>
        <v/>
      </c>
      <c r="Q174" s="8" t="str">
        <f t="shared" si="11"/>
        <v/>
      </c>
    </row>
    <row r="175" spans="1:17">
      <c r="A175" s="11">
        <v>174</v>
      </c>
      <c r="B175" s="11" t="s">
        <v>411</v>
      </c>
      <c r="C175" s="11" t="s">
        <v>76</v>
      </c>
      <c r="D175" s="11" t="s">
        <v>77</v>
      </c>
      <c r="E175" s="12">
        <v>46108</v>
      </c>
      <c r="F175" s="13">
        <v>1787.11</v>
      </c>
      <c r="G175" s="11" t="s">
        <v>20</v>
      </c>
      <c r="H175" s="11" t="s">
        <v>47</v>
      </c>
      <c r="I175" s="11" t="s">
        <v>412</v>
      </c>
      <c r="J175" s="11" t="s">
        <v>51</v>
      </c>
      <c r="K175" s="11" t="s">
        <v>24</v>
      </c>
      <c r="L175" s="11" t="str">
        <f>IF(AND(F175&gt;Dashboard!$B$3,G175="No"),"Yes","")</f>
        <v/>
      </c>
      <c r="M175" s="11" t="str">
        <f t="shared" si="8"/>
        <v/>
      </c>
      <c r="N175" s="11" t="str">
        <f t="shared" si="9"/>
        <v/>
      </c>
      <c r="O175" s="19" t="str">
        <f>IF(COUNTIF($B$2:$B$301,B180)&gt;1,"Yes","")</f>
        <v/>
      </c>
      <c r="P175" s="11" t="str">
        <f t="shared" si="10"/>
        <v/>
      </c>
      <c r="Q175" s="11" t="str">
        <f t="shared" si="11"/>
        <v/>
      </c>
    </row>
    <row r="176" spans="1:17">
      <c r="A176" s="8">
        <v>175</v>
      </c>
      <c r="B176" s="8" t="s">
        <v>413</v>
      </c>
      <c r="C176" s="8" t="s">
        <v>59</v>
      </c>
      <c r="D176" s="8" t="s">
        <v>60</v>
      </c>
      <c r="E176" s="9">
        <v>46119</v>
      </c>
      <c r="F176" s="10">
        <v>1129.5</v>
      </c>
      <c r="G176" s="8" t="s">
        <v>20</v>
      </c>
      <c r="H176" s="8" t="s">
        <v>73</v>
      </c>
      <c r="I176" s="8" t="s">
        <v>414</v>
      </c>
      <c r="J176" s="8" t="s">
        <v>23</v>
      </c>
      <c r="K176" s="8" t="s">
        <v>24</v>
      </c>
      <c r="L176" s="8" t="str">
        <f>IF(AND(F176&gt;Dashboard!$B$3,G176="No"),"Yes","")</f>
        <v/>
      </c>
      <c r="M176" s="8" t="str">
        <f t="shared" si="8"/>
        <v/>
      </c>
      <c r="N176" s="8" t="str">
        <f t="shared" si="9"/>
        <v/>
      </c>
      <c r="O176" s="18" t="str">
        <f>IF(COUNTIF($B$2:$B$301,B181)&gt;1,"Yes","")</f>
        <v/>
      </c>
      <c r="P176" s="8" t="str">
        <f t="shared" si="10"/>
        <v/>
      </c>
      <c r="Q176" s="8" t="str">
        <f t="shared" si="11"/>
        <v/>
      </c>
    </row>
    <row r="177" spans="1:17">
      <c r="A177" s="11">
        <v>176</v>
      </c>
      <c r="B177" s="11" t="s">
        <v>415</v>
      </c>
      <c r="C177" s="11" t="s">
        <v>161</v>
      </c>
      <c r="D177" s="11" t="s">
        <v>162</v>
      </c>
      <c r="E177" s="12">
        <v>46149</v>
      </c>
      <c r="F177" s="13">
        <v>580.35</v>
      </c>
      <c r="G177" s="11" t="s">
        <v>20</v>
      </c>
      <c r="H177" s="11" t="s">
        <v>47</v>
      </c>
      <c r="I177" s="11" t="s">
        <v>416</v>
      </c>
      <c r="J177" s="11" t="s">
        <v>23</v>
      </c>
      <c r="K177" s="11" t="s">
        <v>24</v>
      </c>
      <c r="L177" s="11" t="str">
        <f>IF(AND(F177&gt;Dashboard!$B$3,G177="No"),"Yes","")</f>
        <v/>
      </c>
      <c r="M177" s="11" t="str">
        <f t="shared" si="8"/>
        <v/>
      </c>
      <c r="N177" s="11" t="str">
        <f t="shared" si="9"/>
        <v/>
      </c>
      <c r="O177" s="19" t="str">
        <f>IF(COUNTIF($B$2:$B$301,B182)&gt;1,"Yes","")</f>
        <v/>
      </c>
      <c r="P177" s="11" t="str">
        <f t="shared" si="10"/>
        <v/>
      </c>
      <c r="Q177" s="11" t="str">
        <f t="shared" si="11"/>
        <v/>
      </c>
    </row>
    <row r="178" spans="1:17">
      <c r="A178" s="8">
        <v>177</v>
      </c>
      <c r="B178" s="8" t="s">
        <v>417</v>
      </c>
      <c r="C178" s="8" t="s">
        <v>122</v>
      </c>
      <c r="D178" s="8" t="s">
        <v>123</v>
      </c>
      <c r="E178" s="9">
        <v>46067</v>
      </c>
      <c r="F178" s="10">
        <v>436.14</v>
      </c>
      <c r="G178" s="8" t="s">
        <v>20</v>
      </c>
      <c r="H178" s="8" t="s">
        <v>41</v>
      </c>
      <c r="I178" s="8" t="s">
        <v>418</v>
      </c>
      <c r="J178" s="8" t="s">
        <v>36</v>
      </c>
      <c r="K178" s="8" t="s">
        <v>37</v>
      </c>
      <c r="L178" s="8" t="str">
        <f>IF(AND(F178&gt;Dashboard!$B$3,G178="No"),"Yes","")</f>
        <v/>
      </c>
      <c r="M178" s="8" t="str">
        <f t="shared" si="8"/>
        <v/>
      </c>
      <c r="N178" s="8" t="str">
        <f t="shared" si="9"/>
        <v/>
      </c>
      <c r="O178" s="18" t="str">
        <f>IF(COUNTIF($B$2:$B$301,B183)&gt;1,"Yes","")</f>
        <v/>
      </c>
      <c r="P178" s="8" t="str">
        <f t="shared" si="10"/>
        <v>Yes</v>
      </c>
      <c r="Q178" s="8" t="str">
        <f t="shared" si="11"/>
        <v>Weekend posting</v>
      </c>
    </row>
    <row r="179" spans="1:17">
      <c r="A179" s="11">
        <v>178</v>
      </c>
      <c r="B179" s="11" t="s">
        <v>419</v>
      </c>
      <c r="C179" s="11"/>
      <c r="D179" s="11" t="s">
        <v>162</v>
      </c>
      <c r="E179" s="12">
        <v>46160</v>
      </c>
      <c r="F179" s="13">
        <v>396.77</v>
      </c>
      <c r="G179" s="11" t="s">
        <v>20</v>
      </c>
      <c r="H179" s="11" t="s">
        <v>41</v>
      </c>
      <c r="I179" s="11" t="s">
        <v>420</v>
      </c>
      <c r="J179" s="11" t="s">
        <v>62</v>
      </c>
      <c r="K179" s="11" t="s">
        <v>24</v>
      </c>
      <c r="L179" s="11" t="str">
        <f>IF(AND(F179&gt;Dashboard!$B$3,G179="No"),"Yes","")</f>
        <v/>
      </c>
      <c r="M179" s="11" t="str">
        <f t="shared" si="8"/>
        <v/>
      </c>
      <c r="N179" s="11" t="str">
        <f t="shared" si="9"/>
        <v>Yes</v>
      </c>
      <c r="O179" s="19" t="str">
        <f>IF(COUNTIF($B$2:$B$301,B184)&gt;1,"Yes","")</f>
        <v/>
      </c>
      <c r="P179" s="11" t="str">
        <f t="shared" si="10"/>
        <v/>
      </c>
      <c r="Q179" s="11" t="str">
        <f t="shared" si="11"/>
        <v>Missing vendor ID</v>
      </c>
    </row>
    <row r="180" spans="1:17">
      <c r="A180" s="8">
        <v>179</v>
      </c>
      <c r="B180" s="8" t="s">
        <v>421</v>
      </c>
      <c r="C180" s="8" t="s">
        <v>122</v>
      </c>
      <c r="D180" s="8" t="s">
        <v>123</v>
      </c>
      <c r="E180" s="9">
        <v>46112</v>
      </c>
      <c r="F180" s="10">
        <v>761.77</v>
      </c>
      <c r="G180" s="8" t="s">
        <v>28</v>
      </c>
      <c r="H180" s="8"/>
      <c r="I180" s="8" t="s">
        <v>422</v>
      </c>
      <c r="J180" s="8" t="s">
        <v>56</v>
      </c>
      <c r="K180" s="8" t="s">
        <v>57</v>
      </c>
      <c r="L180" s="8" t="str">
        <f>IF(AND(F180&gt;Dashboard!$B$3,G180="No"),"Yes","")</f>
        <v/>
      </c>
      <c r="M180" s="8" t="str">
        <f t="shared" si="8"/>
        <v/>
      </c>
      <c r="N180" s="8" t="str">
        <f t="shared" si="9"/>
        <v/>
      </c>
      <c r="O180" s="18" t="str">
        <f>IF(COUNTIF($B$2:$B$301,B185)&gt;1,"Yes","")</f>
        <v/>
      </c>
      <c r="P180" s="8" t="str">
        <f t="shared" si="10"/>
        <v/>
      </c>
      <c r="Q180" s="8" t="str">
        <f t="shared" si="11"/>
        <v/>
      </c>
    </row>
    <row r="181" spans="1:17">
      <c r="A181" s="11">
        <v>180</v>
      </c>
      <c r="B181" s="11" t="s">
        <v>423</v>
      </c>
      <c r="C181" s="11" t="s">
        <v>67</v>
      </c>
      <c r="D181" s="11" t="s">
        <v>68</v>
      </c>
      <c r="E181" s="12">
        <v>46190</v>
      </c>
      <c r="F181" s="13">
        <v>1435.48</v>
      </c>
      <c r="G181" s="11" t="s">
        <v>20</v>
      </c>
      <c r="H181" s="11" t="s">
        <v>34</v>
      </c>
      <c r="I181" s="11" t="s">
        <v>424</v>
      </c>
      <c r="J181" s="11" t="s">
        <v>36</v>
      </c>
      <c r="K181" s="11" t="s">
        <v>57</v>
      </c>
      <c r="L181" s="11" t="str">
        <f>IF(AND(F181&gt;Dashboard!$B$3,G181="No"),"Yes","")</f>
        <v/>
      </c>
      <c r="M181" s="11" t="str">
        <f t="shared" si="8"/>
        <v/>
      </c>
      <c r="N181" s="11" t="str">
        <f t="shared" si="9"/>
        <v/>
      </c>
      <c r="O181" s="19" t="str">
        <f>IF(COUNTIF($B$2:$B$301,B186)&gt;1,"Yes","")</f>
        <v/>
      </c>
      <c r="P181" s="11" t="str">
        <f t="shared" si="10"/>
        <v/>
      </c>
      <c r="Q181" s="11" t="str">
        <f t="shared" si="11"/>
        <v/>
      </c>
    </row>
    <row r="182" spans="1:17">
      <c r="A182" s="8">
        <v>181</v>
      </c>
      <c r="B182" s="8" t="s">
        <v>425</v>
      </c>
      <c r="C182" s="8" t="s">
        <v>32</v>
      </c>
      <c r="D182" s="8" t="s">
        <v>33</v>
      </c>
      <c r="E182" s="9">
        <v>46034</v>
      </c>
      <c r="F182" s="10">
        <v>371.86</v>
      </c>
      <c r="G182" s="8" t="s">
        <v>20</v>
      </c>
      <c r="H182" s="8" t="s">
        <v>73</v>
      </c>
      <c r="I182" s="8" t="s">
        <v>426</v>
      </c>
      <c r="J182" s="8" t="s">
        <v>23</v>
      </c>
      <c r="K182" s="8" t="s">
        <v>57</v>
      </c>
      <c r="L182" s="8" t="str">
        <f>IF(AND(F182&gt;Dashboard!$B$3,G182="No"),"Yes","")</f>
        <v/>
      </c>
      <c r="M182" s="8" t="str">
        <f t="shared" si="8"/>
        <v/>
      </c>
      <c r="N182" s="8" t="str">
        <f t="shared" si="9"/>
        <v/>
      </c>
      <c r="O182" s="18" t="str">
        <f>IF(COUNTIF($B$2:$B$301,B187)&gt;1,"Yes","")</f>
        <v/>
      </c>
      <c r="P182" s="8" t="str">
        <f t="shared" si="10"/>
        <v/>
      </c>
      <c r="Q182" s="8" t="str">
        <f t="shared" si="11"/>
        <v/>
      </c>
    </row>
    <row r="183" spans="1:17">
      <c r="A183" s="11">
        <v>182</v>
      </c>
      <c r="B183" s="11" t="s">
        <v>427</v>
      </c>
      <c r="C183" s="11" t="s">
        <v>161</v>
      </c>
      <c r="D183" s="11" t="s">
        <v>162</v>
      </c>
      <c r="E183" s="12">
        <v>46055</v>
      </c>
      <c r="F183" s="13">
        <v>808.73</v>
      </c>
      <c r="G183" s="11" t="s">
        <v>20</v>
      </c>
      <c r="H183" s="11" t="s">
        <v>47</v>
      </c>
      <c r="I183" s="11" t="s">
        <v>428</v>
      </c>
      <c r="J183" s="11" t="s">
        <v>79</v>
      </c>
      <c r="K183" s="11" t="s">
        <v>43</v>
      </c>
      <c r="L183" s="11" t="str">
        <f>IF(AND(F183&gt;Dashboard!$B$3,G183="No"),"Yes","")</f>
        <v/>
      </c>
      <c r="M183" s="11" t="str">
        <f t="shared" si="8"/>
        <v/>
      </c>
      <c r="N183" s="11" t="str">
        <f t="shared" si="9"/>
        <v/>
      </c>
      <c r="O183" s="19" t="str">
        <f>IF(COUNTIF($B$2:$B$301,B188)&gt;1,"Yes","")</f>
        <v/>
      </c>
      <c r="P183" s="11" t="str">
        <f t="shared" si="10"/>
        <v/>
      </c>
      <c r="Q183" s="11" t="str">
        <f t="shared" si="11"/>
        <v/>
      </c>
    </row>
    <row r="184" spans="1:17">
      <c r="A184" s="8">
        <v>183</v>
      </c>
      <c r="B184" s="8" t="s">
        <v>429</v>
      </c>
      <c r="C184" s="8" t="s">
        <v>32</v>
      </c>
      <c r="D184" s="8" t="s">
        <v>33</v>
      </c>
      <c r="E184" s="9">
        <v>46043</v>
      </c>
      <c r="F184" s="10">
        <v>1002.91</v>
      </c>
      <c r="G184" s="8" t="s">
        <v>20</v>
      </c>
      <c r="H184" s="8" t="s">
        <v>41</v>
      </c>
      <c r="I184" s="8" t="s">
        <v>430</v>
      </c>
      <c r="J184" s="8" t="s">
        <v>30</v>
      </c>
      <c r="K184" s="8" t="s">
        <v>37</v>
      </c>
      <c r="L184" s="8" t="str">
        <f>IF(AND(F184&gt;Dashboard!$B$3,G184="No"),"Yes","")</f>
        <v/>
      </c>
      <c r="M184" s="8" t="str">
        <f t="shared" si="8"/>
        <v/>
      </c>
      <c r="N184" s="8" t="str">
        <f t="shared" si="9"/>
        <v/>
      </c>
      <c r="O184" s="18" t="str">
        <f>IF(COUNTIF($B$2:$B$301,B189)&gt;1,"Yes","")</f>
        <v/>
      </c>
      <c r="P184" s="8" t="str">
        <f t="shared" si="10"/>
        <v/>
      </c>
      <c r="Q184" s="8" t="str">
        <f t="shared" si="11"/>
        <v/>
      </c>
    </row>
    <row r="185" spans="1:17">
      <c r="A185" s="11">
        <v>184</v>
      </c>
      <c r="B185" s="11" t="s">
        <v>431</v>
      </c>
      <c r="C185" s="11" t="s">
        <v>39</v>
      </c>
      <c r="D185" s="11" t="s">
        <v>40</v>
      </c>
      <c r="E185" s="12">
        <v>46161</v>
      </c>
      <c r="F185" s="13">
        <v>756.82</v>
      </c>
      <c r="G185" s="11" t="s">
        <v>20</v>
      </c>
      <c r="H185" s="11" t="s">
        <v>73</v>
      </c>
      <c r="I185" s="11"/>
      <c r="J185" s="11" t="s">
        <v>36</v>
      </c>
      <c r="K185" s="11" t="s">
        <v>57</v>
      </c>
      <c r="L185" s="11" t="str">
        <f>IF(AND(F185&gt;Dashboard!$B$3,G185="No"),"Yes","")</f>
        <v/>
      </c>
      <c r="M185" s="11" t="str">
        <f t="shared" si="8"/>
        <v>Yes</v>
      </c>
      <c r="N185" s="11" t="str">
        <f t="shared" si="9"/>
        <v/>
      </c>
      <c r="O185" s="19" t="str">
        <f>IF(COUNTIF($B$2:$B$301,B190)&gt;1,"Yes","")</f>
        <v/>
      </c>
      <c r="P185" s="11" t="str">
        <f t="shared" si="10"/>
        <v/>
      </c>
      <c r="Q185" s="11" t="str">
        <f t="shared" si="11"/>
        <v>Missing PO</v>
      </c>
    </row>
    <row r="186" spans="1:17">
      <c r="A186" s="8">
        <v>185</v>
      </c>
      <c r="B186" s="8" t="s">
        <v>432</v>
      </c>
      <c r="C186" s="8" t="s">
        <v>177</v>
      </c>
      <c r="D186" s="8" t="s">
        <v>178</v>
      </c>
      <c r="E186" s="9">
        <v>46076</v>
      </c>
      <c r="F186" s="10">
        <v>556.83000000000004</v>
      </c>
      <c r="G186" s="8" t="s">
        <v>20</v>
      </c>
      <c r="H186" s="8" t="s">
        <v>73</v>
      </c>
      <c r="I186" s="8" t="s">
        <v>433</v>
      </c>
      <c r="J186" s="8" t="s">
        <v>36</v>
      </c>
      <c r="K186" s="8" t="s">
        <v>57</v>
      </c>
      <c r="L186" s="8" t="str">
        <f>IF(AND(F186&gt;Dashboard!$B$3,G186="No"),"Yes","")</f>
        <v/>
      </c>
      <c r="M186" s="8" t="str">
        <f t="shared" si="8"/>
        <v/>
      </c>
      <c r="N186" s="8" t="str">
        <f t="shared" si="9"/>
        <v/>
      </c>
      <c r="O186" s="18" t="str">
        <f>IF(COUNTIF($B$2:$B$301,B191)&gt;1,"Yes","")</f>
        <v/>
      </c>
      <c r="P186" s="8" t="str">
        <f t="shared" si="10"/>
        <v/>
      </c>
      <c r="Q186" s="8" t="str">
        <f t="shared" si="11"/>
        <v/>
      </c>
    </row>
    <row r="187" spans="1:17">
      <c r="A187" s="11">
        <v>186</v>
      </c>
      <c r="B187" s="11" t="s">
        <v>434</v>
      </c>
      <c r="C187" s="11" t="s">
        <v>76</v>
      </c>
      <c r="D187" s="11" t="s">
        <v>77</v>
      </c>
      <c r="E187" s="12">
        <v>46058</v>
      </c>
      <c r="F187" s="13">
        <v>1569.1</v>
      </c>
      <c r="G187" s="11" t="s">
        <v>20</v>
      </c>
      <c r="H187" s="11" t="s">
        <v>21</v>
      </c>
      <c r="I187" s="11" t="s">
        <v>435</v>
      </c>
      <c r="J187" s="11" t="s">
        <v>36</v>
      </c>
      <c r="K187" s="11" t="s">
        <v>24</v>
      </c>
      <c r="L187" s="11" t="str">
        <f>IF(AND(F187&gt;Dashboard!$B$3,G187="No"),"Yes","")</f>
        <v/>
      </c>
      <c r="M187" s="11" t="str">
        <f t="shared" si="8"/>
        <v/>
      </c>
      <c r="N187" s="11" t="str">
        <f t="shared" si="9"/>
        <v/>
      </c>
      <c r="O187" s="19" t="str">
        <f>IF(COUNTIF($B$2:$B$301,B192)&gt;1,"Yes","")</f>
        <v/>
      </c>
      <c r="P187" s="11" t="str">
        <f t="shared" si="10"/>
        <v/>
      </c>
      <c r="Q187" s="11" t="str">
        <f t="shared" si="11"/>
        <v/>
      </c>
    </row>
    <row r="188" spans="1:17">
      <c r="A188" s="8">
        <v>187</v>
      </c>
      <c r="B188" s="8" t="s">
        <v>436</v>
      </c>
      <c r="C188" s="8" t="s">
        <v>129</v>
      </c>
      <c r="D188" s="8" t="s">
        <v>130</v>
      </c>
      <c r="E188" s="9">
        <v>46091</v>
      </c>
      <c r="F188" s="10">
        <v>283.92</v>
      </c>
      <c r="G188" s="8" t="s">
        <v>20</v>
      </c>
      <c r="H188" s="8" t="s">
        <v>21</v>
      </c>
      <c r="I188" s="8" t="s">
        <v>437</v>
      </c>
      <c r="J188" s="8" t="s">
        <v>30</v>
      </c>
      <c r="K188" s="8" t="s">
        <v>43</v>
      </c>
      <c r="L188" s="8" t="str">
        <f>IF(AND(F188&gt;Dashboard!$B$3,G188="No"),"Yes","")</f>
        <v/>
      </c>
      <c r="M188" s="8" t="str">
        <f t="shared" si="8"/>
        <v/>
      </c>
      <c r="N188" s="8" t="str">
        <f t="shared" si="9"/>
        <v/>
      </c>
      <c r="O188" s="18" t="str">
        <f>IF(COUNTIF($B$2:$B$301,B193)&gt;1,"Yes","")</f>
        <v/>
      </c>
      <c r="P188" s="8" t="str">
        <f t="shared" si="10"/>
        <v/>
      </c>
      <c r="Q188" s="8" t="str">
        <f t="shared" si="11"/>
        <v/>
      </c>
    </row>
    <row r="189" spans="1:17">
      <c r="A189" s="11">
        <v>188</v>
      </c>
      <c r="B189" s="11" t="s">
        <v>438</v>
      </c>
      <c r="C189" s="11" t="s">
        <v>53</v>
      </c>
      <c r="D189" s="11" t="s">
        <v>54</v>
      </c>
      <c r="E189" s="12">
        <v>46174</v>
      </c>
      <c r="F189" s="13">
        <v>1598.78</v>
      </c>
      <c r="G189" s="11" t="s">
        <v>20</v>
      </c>
      <c r="H189" s="11" t="s">
        <v>41</v>
      </c>
      <c r="I189" s="11" t="s">
        <v>439</v>
      </c>
      <c r="J189" s="11" t="s">
        <v>23</v>
      </c>
      <c r="K189" s="11" t="s">
        <v>57</v>
      </c>
      <c r="L189" s="11" t="str">
        <f>IF(AND(F189&gt;Dashboard!$B$3,G189="No"),"Yes","")</f>
        <v/>
      </c>
      <c r="M189" s="11" t="str">
        <f t="shared" si="8"/>
        <v/>
      </c>
      <c r="N189" s="11" t="str">
        <f t="shared" si="9"/>
        <v/>
      </c>
      <c r="O189" s="19" t="str">
        <f>IF(COUNTIF($B$2:$B$301,B194)&gt;1,"Yes","")</f>
        <v/>
      </c>
      <c r="P189" s="11" t="str">
        <f t="shared" si="10"/>
        <v/>
      </c>
      <c r="Q189" s="11" t="str">
        <f t="shared" si="11"/>
        <v/>
      </c>
    </row>
    <row r="190" spans="1:17">
      <c r="A190" s="8">
        <v>189</v>
      </c>
      <c r="B190" s="8" t="s">
        <v>440</v>
      </c>
      <c r="C190" s="8" t="s">
        <v>45</v>
      </c>
      <c r="D190" s="8" t="s">
        <v>46</v>
      </c>
      <c r="E190" s="9">
        <v>46111</v>
      </c>
      <c r="F190" s="10">
        <v>1306.25</v>
      </c>
      <c r="G190" s="8" t="s">
        <v>28</v>
      </c>
      <c r="H190" s="8"/>
      <c r="I190" s="8" t="s">
        <v>441</v>
      </c>
      <c r="J190" s="8" t="s">
        <v>56</v>
      </c>
      <c r="K190" s="8" t="s">
        <v>37</v>
      </c>
      <c r="L190" s="8" t="str">
        <f>IF(AND(F190&gt;Dashboard!$B$3,G190="No"),"Yes","")</f>
        <v/>
      </c>
      <c r="M190" s="8" t="str">
        <f t="shared" si="8"/>
        <v/>
      </c>
      <c r="N190" s="8" t="str">
        <f t="shared" si="9"/>
        <v/>
      </c>
      <c r="O190" s="18" t="str">
        <f>IF(COUNTIF($B$2:$B$301,B195)&gt;1,"Yes","")</f>
        <v/>
      </c>
      <c r="P190" s="8" t="str">
        <f t="shared" si="10"/>
        <v/>
      </c>
      <c r="Q190" s="8" t="str">
        <f t="shared" si="11"/>
        <v/>
      </c>
    </row>
    <row r="191" spans="1:17">
      <c r="A191" s="11">
        <v>190</v>
      </c>
      <c r="B191" s="11" t="s">
        <v>442</v>
      </c>
      <c r="C191" s="11" t="s">
        <v>102</v>
      </c>
      <c r="D191" s="11" t="s">
        <v>103</v>
      </c>
      <c r="E191" s="12">
        <v>46048</v>
      </c>
      <c r="F191" s="13">
        <v>1308.27</v>
      </c>
      <c r="G191" s="11" t="s">
        <v>20</v>
      </c>
      <c r="H191" s="11" t="s">
        <v>41</v>
      </c>
      <c r="I191" s="11" t="s">
        <v>443</v>
      </c>
      <c r="J191" s="11" t="s">
        <v>36</v>
      </c>
      <c r="K191" s="11" t="s">
        <v>37</v>
      </c>
      <c r="L191" s="11" t="str">
        <f>IF(AND(F191&gt;Dashboard!$B$3,G191="No"),"Yes","")</f>
        <v/>
      </c>
      <c r="M191" s="11" t="str">
        <f t="shared" si="8"/>
        <v/>
      </c>
      <c r="N191" s="11" t="str">
        <f t="shared" si="9"/>
        <v/>
      </c>
      <c r="O191" s="19" t="str">
        <f>IF(COUNTIF($B$2:$B$301,B196)&gt;1,"Yes","")</f>
        <v/>
      </c>
      <c r="P191" s="11" t="str">
        <f t="shared" si="10"/>
        <v/>
      </c>
      <c r="Q191" s="11" t="str">
        <f t="shared" si="11"/>
        <v/>
      </c>
    </row>
    <row r="192" spans="1:17">
      <c r="A192" s="8">
        <v>191</v>
      </c>
      <c r="B192" s="8" t="s">
        <v>444</v>
      </c>
      <c r="C192" s="8" t="s">
        <v>39</v>
      </c>
      <c r="D192" s="8" t="s">
        <v>40</v>
      </c>
      <c r="E192" s="9">
        <v>46048</v>
      </c>
      <c r="F192" s="10">
        <v>3344.18</v>
      </c>
      <c r="G192" s="8" t="s">
        <v>28</v>
      </c>
      <c r="H192" s="8"/>
      <c r="I192" s="8" t="s">
        <v>445</v>
      </c>
      <c r="J192" s="8" t="s">
        <v>62</v>
      </c>
      <c r="K192" s="8" t="s">
        <v>57</v>
      </c>
      <c r="L192" s="8" t="str">
        <f>IF(AND(F192&gt;Dashboard!$B$3,G192="No"),"Yes","")</f>
        <v/>
      </c>
      <c r="M192" s="8" t="str">
        <f t="shared" si="8"/>
        <v/>
      </c>
      <c r="N192" s="8" t="str">
        <f t="shared" si="9"/>
        <v/>
      </c>
      <c r="O192" s="18" t="str">
        <f>IF(COUNTIF($B$2:$B$301,B197)&gt;1,"Yes","")</f>
        <v/>
      </c>
      <c r="P192" s="8" t="str">
        <f t="shared" si="10"/>
        <v/>
      </c>
      <c r="Q192" s="8" t="str">
        <f t="shared" si="11"/>
        <v/>
      </c>
    </row>
    <row r="193" spans="1:17">
      <c r="A193" s="11">
        <v>192</v>
      </c>
      <c r="B193" s="11" t="s">
        <v>446</v>
      </c>
      <c r="C193" s="11" t="s">
        <v>67</v>
      </c>
      <c r="D193" s="11" t="s">
        <v>68</v>
      </c>
      <c r="E193" s="12">
        <v>46029</v>
      </c>
      <c r="F193" s="13">
        <v>1675.68</v>
      </c>
      <c r="G193" s="11" t="s">
        <v>20</v>
      </c>
      <c r="H193" s="11" t="s">
        <v>73</v>
      </c>
      <c r="I193" s="11" t="s">
        <v>447</v>
      </c>
      <c r="J193" s="11" t="s">
        <v>23</v>
      </c>
      <c r="K193" s="11" t="s">
        <v>43</v>
      </c>
      <c r="L193" s="11" t="str">
        <f>IF(AND(F193&gt;Dashboard!$B$3,G193="No"),"Yes","")</f>
        <v/>
      </c>
      <c r="M193" s="11" t="str">
        <f t="shared" si="8"/>
        <v/>
      </c>
      <c r="N193" s="11" t="str">
        <f t="shared" si="9"/>
        <v/>
      </c>
      <c r="O193" s="19" t="str">
        <f>IF(COUNTIF($B$2:$B$301,B198)&gt;1,"Yes","")</f>
        <v/>
      </c>
      <c r="P193" s="11" t="str">
        <f t="shared" si="10"/>
        <v/>
      </c>
      <c r="Q193" s="11" t="str">
        <f t="shared" si="11"/>
        <v/>
      </c>
    </row>
    <row r="194" spans="1:17">
      <c r="A194" s="8">
        <v>193</v>
      </c>
      <c r="B194" s="8" t="s">
        <v>448</v>
      </c>
      <c r="C194" s="8" t="s">
        <v>45</v>
      </c>
      <c r="D194" s="8" t="s">
        <v>46</v>
      </c>
      <c r="E194" s="9">
        <v>46076</v>
      </c>
      <c r="F194" s="10">
        <v>876.45</v>
      </c>
      <c r="G194" s="8" t="s">
        <v>20</v>
      </c>
      <c r="H194" s="8" t="s">
        <v>73</v>
      </c>
      <c r="I194" s="8" t="s">
        <v>449</v>
      </c>
      <c r="J194" s="8" t="s">
        <v>79</v>
      </c>
      <c r="K194" s="8" t="s">
        <v>43</v>
      </c>
      <c r="L194" s="8" t="str">
        <f>IF(AND(F194&gt;Dashboard!$B$3,G194="No"),"Yes","")</f>
        <v/>
      </c>
      <c r="M194" s="8" t="str">
        <f t="shared" ref="M194:M257" si="12">IF(I194="","Yes","")</f>
        <v/>
      </c>
      <c r="N194" s="8" t="str">
        <f t="shared" ref="N194:N257" si="13">IF(C194="","Yes","")</f>
        <v/>
      </c>
      <c r="O194" s="18" t="str">
        <f>IF(COUNTIF($B$2:$B$301,B199)&gt;1,"Yes","")</f>
        <v/>
      </c>
      <c r="P194" s="8" t="str">
        <f t="shared" ref="P194:P257" si="14">IF(WEEKDAY(E194,2)&gt;5,"Yes","")</f>
        <v/>
      </c>
      <c r="Q194" s="8" t="str">
        <f t="shared" ref="Q194:Q257" si="15">_xlfn.LET(_xlpm.HighAmt,L194="Yes",_xlpm.MissingPO,M194="Yes",_xlpm.DupInv,O194="Yes",_xlpm.MissingVendor,N194="Yes",_xlpm.WeekendPost,P194="Yes",_xlfn.TEXTJOIN("; ",TRUE,IF(_xlpm.HighAmt,"High-dollar unapproved",""),IF(_xlpm.MissingPO,"Missing PO",""),IF(_xlpm.DupInv,"Duplicate invoice",""),IF(_xlpm.MissingVendor,"Missing vendor ID",""),IF(_xlpm.WeekendPost,"Weekend posting","")))</f>
        <v/>
      </c>
    </row>
    <row r="195" spans="1:17">
      <c r="A195" s="11">
        <v>194</v>
      </c>
      <c r="B195" s="11" t="s">
        <v>450</v>
      </c>
      <c r="C195" s="11" t="s">
        <v>18</v>
      </c>
      <c r="D195" s="11" t="s">
        <v>19</v>
      </c>
      <c r="E195" s="12">
        <v>46108</v>
      </c>
      <c r="F195" s="13">
        <v>172.74</v>
      </c>
      <c r="G195" s="11" t="s">
        <v>20</v>
      </c>
      <c r="H195" s="11" t="s">
        <v>21</v>
      </c>
      <c r="I195" s="11" t="s">
        <v>451</v>
      </c>
      <c r="J195" s="11" t="s">
        <v>23</v>
      </c>
      <c r="K195" s="11" t="s">
        <v>57</v>
      </c>
      <c r="L195" s="11" t="str">
        <f>IF(AND(F195&gt;Dashboard!$B$3,G195="No"),"Yes","")</f>
        <v/>
      </c>
      <c r="M195" s="11" t="str">
        <f t="shared" si="12"/>
        <v/>
      </c>
      <c r="N195" s="11" t="str">
        <f t="shared" si="13"/>
        <v/>
      </c>
      <c r="O195" s="19" t="str">
        <f>IF(COUNTIF($B$2:$B$301,B200)&gt;1,"Yes","")</f>
        <v/>
      </c>
      <c r="P195" s="11" t="str">
        <f t="shared" si="14"/>
        <v/>
      </c>
      <c r="Q195" s="11" t="str">
        <f t="shared" si="15"/>
        <v/>
      </c>
    </row>
    <row r="196" spans="1:17">
      <c r="A196" s="8">
        <v>195</v>
      </c>
      <c r="B196" s="8" t="s">
        <v>452</v>
      </c>
      <c r="C196" s="8" t="s">
        <v>39</v>
      </c>
      <c r="D196" s="8" t="s">
        <v>40</v>
      </c>
      <c r="E196" s="9">
        <v>46038</v>
      </c>
      <c r="F196" s="10">
        <v>345.96</v>
      </c>
      <c r="G196" s="8" t="s">
        <v>20</v>
      </c>
      <c r="H196" s="8" t="s">
        <v>21</v>
      </c>
      <c r="I196" s="8" t="s">
        <v>453</v>
      </c>
      <c r="J196" s="8" t="s">
        <v>56</v>
      </c>
      <c r="K196" s="8" t="s">
        <v>57</v>
      </c>
      <c r="L196" s="8" t="str">
        <f>IF(AND(F196&gt;Dashboard!$B$3,G196="No"),"Yes","")</f>
        <v/>
      </c>
      <c r="M196" s="8" t="str">
        <f t="shared" si="12"/>
        <v/>
      </c>
      <c r="N196" s="8" t="str">
        <f t="shared" si="13"/>
        <v/>
      </c>
      <c r="O196" s="18" t="str">
        <f>IF(COUNTIF($B$2:$B$301,B201)&gt;1,"Yes","")</f>
        <v/>
      </c>
      <c r="P196" s="8" t="str">
        <f t="shared" si="14"/>
        <v/>
      </c>
      <c r="Q196" s="8" t="str">
        <f t="shared" si="15"/>
        <v/>
      </c>
    </row>
    <row r="197" spans="1:17">
      <c r="A197" s="11">
        <v>196</v>
      </c>
      <c r="B197" s="11" t="s">
        <v>454</v>
      </c>
      <c r="C197" s="11" t="s">
        <v>161</v>
      </c>
      <c r="D197" s="11" t="s">
        <v>162</v>
      </c>
      <c r="E197" s="12">
        <v>46195</v>
      </c>
      <c r="F197" s="13">
        <v>297.06</v>
      </c>
      <c r="G197" s="11" t="s">
        <v>20</v>
      </c>
      <c r="H197" s="11" t="s">
        <v>47</v>
      </c>
      <c r="I197" s="11" t="s">
        <v>455</v>
      </c>
      <c r="J197" s="11" t="s">
        <v>23</v>
      </c>
      <c r="K197" s="11" t="s">
        <v>37</v>
      </c>
      <c r="L197" s="11" t="str">
        <f>IF(AND(F197&gt;Dashboard!$B$3,G197="No"),"Yes","")</f>
        <v/>
      </c>
      <c r="M197" s="11" t="str">
        <f t="shared" si="12"/>
        <v/>
      </c>
      <c r="N197" s="11" t="str">
        <f t="shared" si="13"/>
        <v/>
      </c>
      <c r="O197" s="19" t="str">
        <f>IF(COUNTIF($B$2:$B$301,B202)&gt;1,"Yes","")</f>
        <v/>
      </c>
      <c r="P197" s="11" t="str">
        <f t="shared" si="14"/>
        <v/>
      </c>
      <c r="Q197" s="11" t="str">
        <f t="shared" si="15"/>
        <v/>
      </c>
    </row>
    <row r="198" spans="1:17">
      <c r="A198" s="8">
        <v>197</v>
      </c>
      <c r="B198" s="8" t="s">
        <v>456</v>
      </c>
      <c r="C198" s="8" t="s">
        <v>114</v>
      </c>
      <c r="D198" s="8" t="s">
        <v>115</v>
      </c>
      <c r="E198" s="9">
        <v>46048</v>
      </c>
      <c r="F198" s="10">
        <v>1148.8399999999999</v>
      </c>
      <c r="G198" s="8" t="s">
        <v>20</v>
      </c>
      <c r="H198" s="8" t="s">
        <v>47</v>
      </c>
      <c r="I198" s="8" t="s">
        <v>457</v>
      </c>
      <c r="J198" s="8" t="s">
        <v>36</v>
      </c>
      <c r="K198" s="8" t="s">
        <v>43</v>
      </c>
      <c r="L198" s="8" t="str">
        <f>IF(AND(F198&gt;Dashboard!$B$3,G198="No"),"Yes","")</f>
        <v/>
      </c>
      <c r="M198" s="8" t="str">
        <f t="shared" si="12"/>
        <v/>
      </c>
      <c r="N198" s="8" t="str">
        <f t="shared" si="13"/>
        <v/>
      </c>
      <c r="O198" s="18" t="str">
        <f>IF(COUNTIF($B$2:$B$301,B203)&gt;1,"Yes","")</f>
        <v/>
      </c>
      <c r="P198" s="8" t="str">
        <f t="shared" si="14"/>
        <v/>
      </c>
      <c r="Q198" s="8" t="str">
        <f t="shared" si="15"/>
        <v/>
      </c>
    </row>
    <row r="199" spans="1:17">
      <c r="A199" s="11">
        <v>198</v>
      </c>
      <c r="B199" s="11" t="s">
        <v>458</v>
      </c>
      <c r="C199" s="11" t="s">
        <v>26</v>
      </c>
      <c r="D199" s="11" t="s">
        <v>27</v>
      </c>
      <c r="E199" s="12">
        <v>46027</v>
      </c>
      <c r="F199" s="13">
        <v>6198.98</v>
      </c>
      <c r="G199" s="11" t="s">
        <v>20</v>
      </c>
      <c r="H199" s="11" t="s">
        <v>41</v>
      </c>
      <c r="I199" s="11" t="s">
        <v>459</v>
      </c>
      <c r="J199" s="11" t="s">
        <v>79</v>
      </c>
      <c r="K199" s="11" t="s">
        <v>24</v>
      </c>
      <c r="L199" s="11" t="str">
        <f>IF(AND(F199&gt;Dashboard!$B$3,G199="No"),"Yes","")</f>
        <v/>
      </c>
      <c r="M199" s="11" t="str">
        <f t="shared" si="12"/>
        <v/>
      </c>
      <c r="N199" s="11" t="str">
        <f t="shared" si="13"/>
        <v/>
      </c>
      <c r="O199" s="19" t="str">
        <f>IF(COUNTIF($B$2:$B$301,B204)&gt;1,"Yes","")</f>
        <v/>
      </c>
      <c r="P199" s="11" t="str">
        <f t="shared" si="14"/>
        <v/>
      </c>
      <c r="Q199" s="11" t="str">
        <f t="shared" si="15"/>
        <v/>
      </c>
    </row>
    <row r="200" spans="1:17">
      <c r="A200" s="8">
        <v>199</v>
      </c>
      <c r="B200" s="8" t="s">
        <v>460</v>
      </c>
      <c r="C200" s="8" t="s">
        <v>161</v>
      </c>
      <c r="D200" s="8" t="s">
        <v>162</v>
      </c>
      <c r="E200" s="9">
        <v>46120</v>
      </c>
      <c r="F200" s="10">
        <v>1491.89</v>
      </c>
      <c r="G200" s="8" t="s">
        <v>20</v>
      </c>
      <c r="H200" s="8" t="s">
        <v>34</v>
      </c>
      <c r="I200" s="8" t="s">
        <v>461</v>
      </c>
      <c r="J200" s="8" t="s">
        <v>56</v>
      </c>
      <c r="K200" s="8" t="s">
        <v>37</v>
      </c>
      <c r="L200" s="8" t="str">
        <f>IF(AND(F200&gt;Dashboard!$B$3,G200="No"),"Yes","")</f>
        <v/>
      </c>
      <c r="M200" s="8" t="str">
        <f t="shared" si="12"/>
        <v/>
      </c>
      <c r="N200" s="8" t="str">
        <f t="shared" si="13"/>
        <v/>
      </c>
      <c r="O200" s="18" t="str">
        <f>IF(COUNTIF($B$2:$B$301,B205)&gt;1,"Yes","")</f>
        <v/>
      </c>
      <c r="P200" s="8" t="str">
        <f t="shared" si="14"/>
        <v/>
      </c>
      <c r="Q200" s="8" t="str">
        <f t="shared" si="15"/>
        <v/>
      </c>
    </row>
    <row r="201" spans="1:17">
      <c r="A201" s="11">
        <v>200</v>
      </c>
      <c r="B201" s="11" t="s">
        <v>462</v>
      </c>
      <c r="C201" s="11" t="s">
        <v>67</v>
      </c>
      <c r="D201" s="11" t="s">
        <v>68</v>
      </c>
      <c r="E201" s="12">
        <v>46136</v>
      </c>
      <c r="F201" s="13">
        <v>269.54000000000002</v>
      </c>
      <c r="G201" s="11" t="s">
        <v>20</v>
      </c>
      <c r="H201" s="11" t="s">
        <v>47</v>
      </c>
      <c r="I201" s="11" t="s">
        <v>463</v>
      </c>
      <c r="J201" s="11" t="s">
        <v>36</v>
      </c>
      <c r="K201" s="11" t="s">
        <v>37</v>
      </c>
      <c r="L201" s="11" t="str">
        <f>IF(AND(F201&gt;Dashboard!$B$3,G201="No"),"Yes","")</f>
        <v/>
      </c>
      <c r="M201" s="11" t="str">
        <f t="shared" si="12"/>
        <v/>
      </c>
      <c r="N201" s="11" t="str">
        <f t="shared" si="13"/>
        <v/>
      </c>
      <c r="O201" s="19" t="str">
        <f>IF(COUNTIF($B$2:$B$301,B206)&gt;1,"Yes","")</f>
        <v/>
      </c>
      <c r="P201" s="11" t="str">
        <f t="shared" si="14"/>
        <v/>
      </c>
      <c r="Q201" s="11" t="str">
        <f t="shared" si="15"/>
        <v/>
      </c>
    </row>
    <row r="202" spans="1:17">
      <c r="A202" s="8">
        <v>201</v>
      </c>
      <c r="B202" s="8" t="s">
        <v>464</v>
      </c>
      <c r="C202" s="8" t="s">
        <v>177</v>
      </c>
      <c r="D202" s="8" t="s">
        <v>178</v>
      </c>
      <c r="E202" s="9">
        <v>46128</v>
      </c>
      <c r="F202" s="10">
        <v>853.67</v>
      </c>
      <c r="G202" s="8" t="s">
        <v>20</v>
      </c>
      <c r="H202" s="8" t="s">
        <v>41</v>
      </c>
      <c r="I202" s="8" t="s">
        <v>465</v>
      </c>
      <c r="J202" s="8" t="s">
        <v>79</v>
      </c>
      <c r="K202" s="8" t="s">
        <v>37</v>
      </c>
      <c r="L202" s="8" t="str">
        <f>IF(AND(F202&gt;Dashboard!$B$3,G202="No"),"Yes","")</f>
        <v/>
      </c>
      <c r="M202" s="8" t="str">
        <f t="shared" si="12"/>
        <v/>
      </c>
      <c r="N202" s="8" t="str">
        <f t="shared" si="13"/>
        <v/>
      </c>
      <c r="O202" s="18" t="str">
        <f>IF(COUNTIF($B$2:$B$301,B207)&gt;1,"Yes","")</f>
        <v/>
      </c>
      <c r="P202" s="8" t="str">
        <f t="shared" si="14"/>
        <v/>
      </c>
      <c r="Q202" s="8" t="str">
        <f t="shared" si="15"/>
        <v/>
      </c>
    </row>
    <row r="203" spans="1:17">
      <c r="A203" s="11">
        <v>202</v>
      </c>
      <c r="B203" s="11" t="s">
        <v>466</v>
      </c>
      <c r="C203" s="11" t="s">
        <v>71</v>
      </c>
      <c r="D203" s="11" t="s">
        <v>72</v>
      </c>
      <c r="E203" s="12">
        <v>46196</v>
      </c>
      <c r="F203" s="13">
        <v>766.2</v>
      </c>
      <c r="G203" s="11" t="s">
        <v>20</v>
      </c>
      <c r="H203" s="11" t="s">
        <v>47</v>
      </c>
      <c r="I203" s="11" t="s">
        <v>467</v>
      </c>
      <c r="J203" s="11" t="s">
        <v>62</v>
      </c>
      <c r="K203" s="11" t="s">
        <v>43</v>
      </c>
      <c r="L203" s="11" t="str">
        <f>IF(AND(F203&gt;Dashboard!$B$3,G203="No"),"Yes","")</f>
        <v/>
      </c>
      <c r="M203" s="11" t="str">
        <f t="shared" si="12"/>
        <v/>
      </c>
      <c r="N203" s="11" t="str">
        <f t="shared" si="13"/>
        <v/>
      </c>
      <c r="O203" s="19" t="str">
        <f>IF(COUNTIF($B$2:$B$301,B208)&gt;1,"Yes","")</f>
        <v/>
      </c>
      <c r="P203" s="11" t="str">
        <f t="shared" si="14"/>
        <v/>
      </c>
      <c r="Q203" s="11" t="str">
        <f t="shared" si="15"/>
        <v/>
      </c>
    </row>
    <row r="204" spans="1:17">
      <c r="A204" s="8">
        <v>203</v>
      </c>
      <c r="B204" s="8" t="s">
        <v>468</v>
      </c>
      <c r="C204" s="8" t="s">
        <v>32</v>
      </c>
      <c r="D204" s="8" t="s">
        <v>33</v>
      </c>
      <c r="E204" s="9">
        <v>46039</v>
      </c>
      <c r="F204" s="10">
        <v>16465.93</v>
      </c>
      <c r="G204" s="8" t="s">
        <v>28</v>
      </c>
      <c r="H204" s="8"/>
      <c r="I204" s="8"/>
      <c r="J204" s="8" t="s">
        <v>23</v>
      </c>
      <c r="K204" s="8" t="s">
        <v>57</v>
      </c>
      <c r="L204" s="8" t="str">
        <f>IF(AND(F204&gt;Dashboard!$B$3,G204="No"),"Yes","")</f>
        <v>Yes</v>
      </c>
      <c r="M204" s="8" t="str">
        <f t="shared" si="12"/>
        <v>Yes</v>
      </c>
      <c r="N204" s="8" t="str">
        <f t="shared" si="13"/>
        <v/>
      </c>
      <c r="O204" s="18" t="str">
        <f>IF(COUNTIF($B$2:$B$301,B209)&gt;1,"Yes","")</f>
        <v/>
      </c>
      <c r="P204" s="8" t="str">
        <f t="shared" si="14"/>
        <v>Yes</v>
      </c>
      <c r="Q204" s="8" t="str">
        <f t="shared" si="15"/>
        <v>High-dollar unapproved; Missing PO; Weekend posting</v>
      </c>
    </row>
    <row r="205" spans="1:17">
      <c r="A205" s="11">
        <v>204</v>
      </c>
      <c r="B205" s="11" t="s">
        <v>469</v>
      </c>
      <c r="C205" s="11" t="s">
        <v>122</v>
      </c>
      <c r="D205" s="11" t="s">
        <v>123</v>
      </c>
      <c r="E205" s="12">
        <v>46132</v>
      </c>
      <c r="F205" s="13">
        <v>3664.67</v>
      </c>
      <c r="G205" s="11" t="s">
        <v>20</v>
      </c>
      <c r="H205" s="11" t="s">
        <v>34</v>
      </c>
      <c r="I205" s="11" t="s">
        <v>470</v>
      </c>
      <c r="J205" s="11" t="s">
        <v>79</v>
      </c>
      <c r="K205" s="11" t="s">
        <v>43</v>
      </c>
      <c r="L205" s="11" t="str">
        <f>IF(AND(F205&gt;Dashboard!$B$3,G205="No"),"Yes","")</f>
        <v/>
      </c>
      <c r="M205" s="11" t="str">
        <f t="shared" si="12"/>
        <v/>
      </c>
      <c r="N205" s="11" t="str">
        <f t="shared" si="13"/>
        <v/>
      </c>
      <c r="O205" s="19" t="str">
        <f>IF(COUNTIF($B$2:$B$301,B210)&gt;1,"Yes","")</f>
        <v/>
      </c>
      <c r="P205" s="11" t="str">
        <f t="shared" si="14"/>
        <v/>
      </c>
      <c r="Q205" s="11" t="str">
        <f t="shared" si="15"/>
        <v/>
      </c>
    </row>
    <row r="206" spans="1:17">
      <c r="A206" s="8">
        <v>205</v>
      </c>
      <c r="B206" s="8" t="s">
        <v>471</v>
      </c>
      <c r="C206" s="8" t="s">
        <v>53</v>
      </c>
      <c r="D206" s="8" t="s">
        <v>54</v>
      </c>
      <c r="E206" s="9">
        <v>46069</v>
      </c>
      <c r="F206" s="10">
        <v>617.25</v>
      </c>
      <c r="G206" s="8" t="s">
        <v>20</v>
      </c>
      <c r="H206" s="8" t="s">
        <v>41</v>
      </c>
      <c r="I206" s="8" t="s">
        <v>472</v>
      </c>
      <c r="J206" s="8" t="s">
        <v>51</v>
      </c>
      <c r="K206" s="8" t="s">
        <v>57</v>
      </c>
      <c r="L206" s="8" t="str">
        <f>IF(AND(F206&gt;Dashboard!$B$3,G206="No"),"Yes","")</f>
        <v/>
      </c>
      <c r="M206" s="8" t="str">
        <f t="shared" si="12"/>
        <v/>
      </c>
      <c r="N206" s="8" t="str">
        <f t="shared" si="13"/>
        <v/>
      </c>
      <c r="O206" s="18" t="str">
        <f>IF(COUNTIF($B$2:$B$301,B211)&gt;1,"Yes","")</f>
        <v>Yes</v>
      </c>
      <c r="P206" s="8" t="str">
        <f t="shared" si="14"/>
        <v/>
      </c>
      <c r="Q206" s="8" t="str">
        <f t="shared" si="15"/>
        <v>Duplicate invoice</v>
      </c>
    </row>
    <row r="207" spans="1:17">
      <c r="A207" s="11">
        <v>206</v>
      </c>
      <c r="B207" s="11" t="s">
        <v>473</v>
      </c>
      <c r="C207" s="11" t="s">
        <v>122</v>
      </c>
      <c r="D207" s="11" t="s">
        <v>123</v>
      </c>
      <c r="E207" s="12">
        <v>46202</v>
      </c>
      <c r="F207" s="13">
        <v>1140.5</v>
      </c>
      <c r="G207" s="11" t="s">
        <v>20</v>
      </c>
      <c r="H207" s="11" t="s">
        <v>47</v>
      </c>
      <c r="I207" s="11" t="s">
        <v>474</v>
      </c>
      <c r="J207" s="11" t="s">
        <v>79</v>
      </c>
      <c r="K207" s="11" t="s">
        <v>57</v>
      </c>
      <c r="L207" s="11" t="str">
        <f>IF(AND(F207&gt;Dashboard!$B$3,G207="No"),"Yes","")</f>
        <v/>
      </c>
      <c r="M207" s="11" t="str">
        <f t="shared" si="12"/>
        <v/>
      </c>
      <c r="N207" s="11" t="str">
        <f t="shared" si="13"/>
        <v/>
      </c>
      <c r="O207" s="19" t="str">
        <f>IF(COUNTIF($B$2:$B$301,B212)&gt;1,"Yes","")</f>
        <v>Yes</v>
      </c>
      <c r="P207" s="11" t="str">
        <f t="shared" si="14"/>
        <v/>
      </c>
      <c r="Q207" s="11" t="str">
        <f t="shared" si="15"/>
        <v>Duplicate invoice</v>
      </c>
    </row>
    <row r="208" spans="1:17">
      <c r="A208" s="8">
        <v>207</v>
      </c>
      <c r="B208" s="8" t="s">
        <v>475</v>
      </c>
      <c r="C208" s="8" t="s">
        <v>96</v>
      </c>
      <c r="D208" s="8" t="s">
        <v>97</v>
      </c>
      <c r="E208" s="9">
        <v>46058</v>
      </c>
      <c r="F208" s="10">
        <v>2645.51</v>
      </c>
      <c r="G208" s="8" t="s">
        <v>20</v>
      </c>
      <c r="H208" s="8" t="s">
        <v>21</v>
      </c>
      <c r="I208" s="8" t="s">
        <v>476</v>
      </c>
      <c r="J208" s="8" t="s">
        <v>30</v>
      </c>
      <c r="K208" s="8" t="s">
        <v>37</v>
      </c>
      <c r="L208" s="8" t="str">
        <f>IF(AND(F208&gt;Dashboard!$B$3,G208="No"),"Yes","")</f>
        <v/>
      </c>
      <c r="M208" s="8" t="str">
        <f t="shared" si="12"/>
        <v/>
      </c>
      <c r="N208" s="8" t="str">
        <f t="shared" si="13"/>
        <v/>
      </c>
      <c r="O208" s="18" t="str">
        <f>IF(COUNTIF($B$2:$B$301,B213)&gt;1,"Yes","")</f>
        <v/>
      </c>
      <c r="P208" s="8" t="str">
        <f t="shared" si="14"/>
        <v/>
      </c>
      <c r="Q208" s="8" t="str">
        <f t="shared" si="15"/>
        <v/>
      </c>
    </row>
    <row r="209" spans="1:17">
      <c r="A209" s="11">
        <v>208</v>
      </c>
      <c r="B209" s="11" t="s">
        <v>477</v>
      </c>
      <c r="C209" s="11" t="s">
        <v>18</v>
      </c>
      <c r="D209" s="11" t="s">
        <v>19</v>
      </c>
      <c r="E209" s="12">
        <v>46156</v>
      </c>
      <c r="F209" s="13">
        <v>1032.3699999999999</v>
      </c>
      <c r="G209" s="11" t="s">
        <v>20</v>
      </c>
      <c r="H209" s="11" t="s">
        <v>41</v>
      </c>
      <c r="I209" s="11" t="s">
        <v>478</v>
      </c>
      <c r="J209" s="11" t="s">
        <v>56</v>
      </c>
      <c r="K209" s="11" t="s">
        <v>37</v>
      </c>
      <c r="L209" s="11" t="str">
        <f>IF(AND(F209&gt;Dashboard!$B$3,G209="No"),"Yes","")</f>
        <v/>
      </c>
      <c r="M209" s="11" t="str">
        <f t="shared" si="12"/>
        <v/>
      </c>
      <c r="N209" s="11" t="str">
        <f t="shared" si="13"/>
        <v/>
      </c>
      <c r="O209" s="19" t="str">
        <f>IF(COUNTIF($B$2:$B$301,B214)&gt;1,"Yes","")</f>
        <v/>
      </c>
      <c r="P209" s="11" t="str">
        <f t="shared" si="14"/>
        <v/>
      </c>
      <c r="Q209" s="11" t="str">
        <f t="shared" si="15"/>
        <v/>
      </c>
    </row>
    <row r="210" spans="1:17">
      <c r="A210" s="8">
        <v>209</v>
      </c>
      <c r="B210" s="8" t="s">
        <v>479</v>
      </c>
      <c r="C210" s="8" t="s">
        <v>122</v>
      </c>
      <c r="D210" s="8" t="s">
        <v>123</v>
      </c>
      <c r="E210" s="9">
        <v>46199</v>
      </c>
      <c r="F210" s="10">
        <v>734.67</v>
      </c>
      <c r="G210" s="8" t="s">
        <v>20</v>
      </c>
      <c r="H210" s="8" t="s">
        <v>47</v>
      </c>
      <c r="I210" s="8" t="s">
        <v>480</v>
      </c>
      <c r="J210" s="8" t="s">
        <v>48</v>
      </c>
      <c r="K210" s="8" t="s">
        <v>57</v>
      </c>
      <c r="L210" s="8" t="str">
        <f>IF(AND(F210&gt;Dashboard!$B$3,G210="No"),"Yes","")</f>
        <v/>
      </c>
      <c r="M210" s="8" t="str">
        <f t="shared" si="12"/>
        <v/>
      </c>
      <c r="N210" s="8" t="str">
        <f t="shared" si="13"/>
        <v/>
      </c>
      <c r="O210" s="18" t="str">
        <f>IF(COUNTIF($B$2:$B$301,B215)&gt;1,"Yes","")</f>
        <v/>
      </c>
      <c r="P210" s="8" t="str">
        <f t="shared" si="14"/>
        <v/>
      </c>
      <c r="Q210" s="8" t="str">
        <f t="shared" si="15"/>
        <v/>
      </c>
    </row>
    <row r="211" spans="1:17">
      <c r="A211" s="11">
        <v>210</v>
      </c>
      <c r="B211" s="11" t="s">
        <v>481</v>
      </c>
      <c r="C211" s="11" t="s">
        <v>110</v>
      </c>
      <c r="D211" s="11" t="s">
        <v>111</v>
      </c>
      <c r="E211" s="12">
        <v>46104</v>
      </c>
      <c r="F211" s="13">
        <v>1284.44</v>
      </c>
      <c r="G211" s="11" t="s">
        <v>20</v>
      </c>
      <c r="H211" s="11" t="s">
        <v>34</v>
      </c>
      <c r="I211" s="11" t="s">
        <v>482</v>
      </c>
      <c r="J211" s="11" t="s">
        <v>62</v>
      </c>
      <c r="K211" s="11" t="s">
        <v>57</v>
      </c>
      <c r="L211" s="11" t="str">
        <f>IF(AND(F211&gt;Dashboard!$B$3,G211="No"),"Yes","")</f>
        <v/>
      </c>
      <c r="M211" s="11" t="str">
        <f t="shared" si="12"/>
        <v/>
      </c>
      <c r="N211" s="11" t="str">
        <f t="shared" si="13"/>
        <v/>
      </c>
      <c r="O211" s="19" t="str">
        <f>IF(COUNTIF($B$2:$B$301,B216)&gt;1,"Yes","")</f>
        <v/>
      </c>
      <c r="P211" s="11" t="str">
        <f t="shared" si="14"/>
        <v/>
      </c>
      <c r="Q211" s="11" t="str">
        <f t="shared" si="15"/>
        <v/>
      </c>
    </row>
    <row r="212" spans="1:17">
      <c r="A212" s="8">
        <v>211</v>
      </c>
      <c r="B212" s="8" t="s">
        <v>481</v>
      </c>
      <c r="C212" s="8" t="s">
        <v>110</v>
      </c>
      <c r="D212" s="8" t="s">
        <v>111</v>
      </c>
      <c r="E212" s="9">
        <v>46059</v>
      </c>
      <c r="F212" s="10">
        <v>1781.13</v>
      </c>
      <c r="G212" s="8" t="s">
        <v>20</v>
      </c>
      <c r="H212" s="8" t="s">
        <v>34</v>
      </c>
      <c r="I212" s="8" t="s">
        <v>483</v>
      </c>
      <c r="J212" s="8" t="s">
        <v>51</v>
      </c>
      <c r="K212" s="8" t="s">
        <v>24</v>
      </c>
      <c r="L212" s="8" t="str">
        <f>IF(AND(F212&gt;Dashboard!$B$3,G212="No"),"Yes","")</f>
        <v/>
      </c>
      <c r="M212" s="8" t="str">
        <f t="shared" si="12"/>
        <v/>
      </c>
      <c r="N212" s="8" t="str">
        <f t="shared" si="13"/>
        <v/>
      </c>
      <c r="O212" s="18" t="str">
        <f>IF(COUNTIF($B$2:$B$301,B217)&gt;1,"Yes","")</f>
        <v/>
      </c>
      <c r="P212" s="8" t="str">
        <f t="shared" si="14"/>
        <v/>
      </c>
      <c r="Q212" s="8" t="str">
        <f t="shared" si="15"/>
        <v/>
      </c>
    </row>
    <row r="213" spans="1:17">
      <c r="A213" s="11">
        <v>212</v>
      </c>
      <c r="B213" s="11" t="s">
        <v>484</v>
      </c>
      <c r="C213" s="11" t="s">
        <v>96</v>
      </c>
      <c r="D213" s="11" t="s">
        <v>97</v>
      </c>
      <c r="E213" s="12">
        <v>46111</v>
      </c>
      <c r="F213" s="13">
        <v>530.89</v>
      </c>
      <c r="G213" s="11" t="s">
        <v>20</v>
      </c>
      <c r="H213" s="11" t="s">
        <v>34</v>
      </c>
      <c r="I213" s="11" t="s">
        <v>485</v>
      </c>
      <c r="J213" s="11" t="s">
        <v>51</v>
      </c>
      <c r="K213" s="11" t="s">
        <v>43</v>
      </c>
      <c r="L213" s="11" t="str">
        <f>IF(AND(F213&gt;Dashboard!$B$3,G213="No"),"Yes","")</f>
        <v/>
      </c>
      <c r="M213" s="11" t="str">
        <f t="shared" si="12"/>
        <v/>
      </c>
      <c r="N213" s="11" t="str">
        <f t="shared" si="13"/>
        <v/>
      </c>
      <c r="O213" s="19" t="str">
        <f>IF(COUNTIF($B$2:$B$301,B218)&gt;1,"Yes","")</f>
        <v/>
      </c>
      <c r="P213" s="11" t="str">
        <f t="shared" si="14"/>
        <v/>
      </c>
      <c r="Q213" s="11" t="str">
        <f t="shared" si="15"/>
        <v/>
      </c>
    </row>
    <row r="214" spans="1:17">
      <c r="A214" s="8">
        <v>213</v>
      </c>
      <c r="B214" s="8" t="s">
        <v>486</v>
      </c>
      <c r="C214" s="8" t="s">
        <v>67</v>
      </c>
      <c r="D214" s="8" t="s">
        <v>68</v>
      </c>
      <c r="E214" s="9">
        <v>46048</v>
      </c>
      <c r="F214" s="10">
        <v>808.5</v>
      </c>
      <c r="G214" s="8" t="s">
        <v>20</v>
      </c>
      <c r="H214" s="8" t="s">
        <v>41</v>
      </c>
      <c r="I214" s="8" t="s">
        <v>487</v>
      </c>
      <c r="J214" s="8" t="s">
        <v>36</v>
      </c>
      <c r="K214" s="8" t="s">
        <v>37</v>
      </c>
      <c r="L214" s="8" t="str">
        <f>IF(AND(F214&gt;Dashboard!$B$3,G214="No"),"Yes","")</f>
        <v/>
      </c>
      <c r="M214" s="8" t="str">
        <f t="shared" si="12"/>
        <v/>
      </c>
      <c r="N214" s="8" t="str">
        <f t="shared" si="13"/>
        <v/>
      </c>
      <c r="O214" s="18" t="str">
        <f>IF(COUNTIF($B$2:$B$301,B219)&gt;1,"Yes","")</f>
        <v/>
      </c>
      <c r="P214" s="8" t="str">
        <f t="shared" si="14"/>
        <v/>
      </c>
      <c r="Q214" s="8" t="str">
        <f t="shared" si="15"/>
        <v/>
      </c>
    </row>
    <row r="215" spans="1:17">
      <c r="A215" s="11">
        <v>214</v>
      </c>
      <c r="B215" s="11" t="s">
        <v>488</v>
      </c>
      <c r="C215" s="11" t="s">
        <v>59</v>
      </c>
      <c r="D215" s="11" t="s">
        <v>60</v>
      </c>
      <c r="E215" s="12">
        <v>46034</v>
      </c>
      <c r="F215" s="13">
        <v>808.31</v>
      </c>
      <c r="G215" s="11" t="s">
        <v>28</v>
      </c>
      <c r="H215" s="11"/>
      <c r="I215" s="11" t="s">
        <v>489</v>
      </c>
      <c r="J215" s="11" t="s">
        <v>23</v>
      </c>
      <c r="K215" s="11" t="s">
        <v>57</v>
      </c>
      <c r="L215" s="11" t="str">
        <f>IF(AND(F215&gt;Dashboard!$B$3,G215="No"),"Yes","")</f>
        <v/>
      </c>
      <c r="M215" s="11" t="str">
        <f t="shared" si="12"/>
        <v/>
      </c>
      <c r="N215" s="11" t="str">
        <f t="shared" si="13"/>
        <v/>
      </c>
      <c r="O215" s="19" t="str">
        <f>IF(COUNTIF($B$2:$B$301,B220)&gt;1,"Yes","")</f>
        <v/>
      </c>
      <c r="P215" s="11" t="str">
        <f t="shared" si="14"/>
        <v/>
      </c>
      <c r="Q215" s="11" t="str">
        <f t="shared" si="15"/>
        <v/>
      </c>
    </row>
    <row r="216" spans="1:17">
      <c r="A216" s="8">
        <v>215</v>
      </c>
      <c r="B216" s="8" t="s">
        <v>490</v>
      </c>
      <c r="C216" s="8" t="s">
        <v>129</v>
      </c>
      <c r="D216" s="8" t="s">
        <v>130</v>
      </c>
      <c r="E216" s="9">
        <v>46073</v>
      </c>
      <c r="F216" s="10">
        <v>889.29</v>
      </c>
      <c r="G216" s="8" t="s">
        <v>20</v>
      </c>
      <c r="H216" s="8" t="s">
        <v>47</v>
      </c>
      <c r="I216" s="8" t="s">
        <v>491</v>
      </c>
      <c r="J216" s="8" t="s">
        <v>23</v>
      </c>
      <c r="K216" s="8" t="s">
        <v>37</v>
      </c>
      <c r="L216" s="8" t="str">
        <f>IF(AND(F216&gt;Dashboard!$B$3,G216="No"),"Yes","")</f>
        <v/>
      </c>
      <c r="M216" s="8" t="str">
        <f t="shared" si="12"/>
        <v/>
      </c>
      <c r="N216" s="8" t="str">
        <f t="shared" si="13"/>
        <v/>
      </c>
      <c r="O216" s="18" t="str">
        <f>IF(COUNTIF($B$2:$B$301,B221)&gt;1,"Yes","")</f>
        <v/>
      </c>
      <c r="P216" s="8" t="str">
        <f t="shared" si="14"/>
        <v/>
      </c>
      <c r="Q216" s="8" t="str">
        <f t="shared" si="15"/>
        <v/>
      </c>
    </row>
    <row r="217" spans="1:17">
      <c r="A217" s="11">
        <v>216</v>
      </c>
      <c r="B217" s="11" t="s">
        <v>492</v>
      </c>
      <c r="C217" s="11" t="s">
        <v>59</v>
      </c>
      <c r="D217" s="11" t="s">
        <v>60</v>
      </c>
      <c r="E217" s="12">
        <v>46177</v>
      </c>
      <c r="F217" s="13">
        <v>415.34</v>
      </c>
      <c r="G217" s="11" t="s">
        <v>20</v>
      </c>
      <c r="H217" s="11" t="s">
        <v>34</v>
      </c>
      <c r="I217" s="11" t="s">
        <v>493</v>
      </c>
      <c r="J217" s="11" t="s">
        <v>23</v>
      </c>
      <c r="K217" s="11" t="s">
        <v>24</v>
      </c>
      <c r="L217" s="11" t="str">
        <f>IF(AND(F217&gt;Dashboard!$B$3,G217="No"),"Yes","")</f>
        <v/>
      </c>
      <c r="M217" s="11" t="str">
        <f t="shared" si="12"/>
        <v/>
      </c>
      <c r="N217" s="11" t="str">
        <f t="shared" si="13"/>
        <v/>
      </c>
      <c r="O217" s="19" t="str">
        <f>IF(COUNTIF($B$2:$B$301,B222)&gt;1,"Yes","")</f>
        <v/>
      </c>
      <c r="P217" s="11" t="str">
        <f t="shared" si="14"/>
        <v/>
      </c>
      <c r="Q217" s="11" t="str">
        <f t="shared" si="15"/>
        <v/>
      </c>
    </row>
    <row r="218" spans="1:17">
      <c r="A218" s="8">
        <v>217</v>
      </c>
      <c r="B218" s="8" t="s">
        <v>494</v>
      </c>
      <c r="C218" s="8" t="s">
        <v>129</v>
      </c>
      <c r="D218" s="8" t="s">
        <v>130</v>
      </c>
      <c r="E218" s="9">
        <v>46132</v>
      </c>
      <c r="F218" s="10">
        <v>231.4</v>
      </c>
      <c r="G218" s="8" t="s">
        <v>20</v>
      </c>
      <c r="H218" s="8" t="s">
        <v>47</v>
      </c>
      <c r="I218" s="8" t="s">
        <v>495</v>
      </c>
      <c r="J218" s="8" t="s">
        <v>56</v>
      </c>
      <c r="K218" s="8" t="s">
        <v>43</v>
      </c>
      <c r="L218" s="8" t="str">
        <f>IF(AND(F218&gt;Dashboard!$B$3,G218="No"),"Yes","")</f>
        <v/>
      </c>
      <c r="M218" s="8" t="str">
        <f t="shared" si="12"/>
        <v/>
      </c>
      <c r="N218" s="8" t="str">
        <f t="shared" si="13"/>
        <v/>
      </c>
      <c r="O218" s="18" t="str">
        <f>IF(COUNTIF($B$2:$B$301,B223)&gt;1,"Yes","")</f>
        <v/>
      </c>
      <c r="P218" s="8" t="str">
        <f t="shared" si="14"/>
        <v/>
      </c>
      <c r="Q218" s="8" t="str">
        <f t="shared" si="15"/>
        <v/>
      </c>
    </row>
    <row r="219" spans="1:17">
      <c r="A219" s="11">
        <v>218</v>
      </c>
      <c r="B219" s="11" t="s">
        <v>496</v>
      </c>
      <c r="C219" s="11" t="s">
        <v>129</v>
      </c>
      <c r="D219" s="11" t="s">
        <v>130</v>
      </c>
      <c r="E219" s="12">
        <v>46127</v>
      </c>
      <c r="F219" s="13">
        <v>1660.54</v>
      </c>
      <c r="G219" s="11" t="s">
        <v>20</v>
      </c>
      <c r="H219" s="11" t="s">
        <v>41</v>
      </c>
      <c r="I219" s="11" t="s">
        <v>497</v>
      </c>
      <c r="J219" s="11" t="s">
        <v>48</v>
      </c>
      <c r="K219" s="11" t="s">
        <v>24</v>
      </c>
      <c r="L219" s="11" t="str">
        <f>IF(AND(F219&gt;Dashboard!$B$3,G219="No"),"Yes","")</f>
        <v/>
      </c>
      <c r="M219" s="11" t="str">
        <f t="shared" si="12"/>
        <v/>
      </c>
      <c r="N219" s="11" t="str">
        <f t="shared" si="13"/>
        <v/>
      </c>
      <c r="O219" s="19" t="str">
        <f>IF(COUNTIF($B$2:$B$301,B224)&gt;1,"Yes","")</f>
        <v/>
      </c>
      <c r="P219" s="11" t="str">
        <f t="shared" si="14"/>
        <v/>
      </c>
      <c r="Q219" s="11" t="str">
        <f t="shared" si="15"/>
        <v/>
      </c>
    </row>
    <row r="220" spans="1:17">
      <c r="A220" s="8">
        <v>219</v>
      </c>
      <c r="B220" s="8" t="s">
        <v>498</v>
      </c>
      <c r="C220" s="8" t="s">
        <v>122</v>
      </c>
      <c r="D220" s="8" t="s">
        <v>123</v>
      </c>
      <c r="E220" s="9">
        <v>46167</v>
      </c>
      <c r="F220" s="10">
        <v>5143.1099999999997</v>
      </c>
      <c r="G220" s="8" t="s">
        <v>20</v>
      </c>
      <c r="H220" s="8" t="s">
        <v>21</v>
      </c>
      <c r="I220" s="8" t="s">
        <v>499</v>
      </c>
      <c r="J220" s="8" t="s">
        <v>79</v>
      </c>
      <c r="K220" s="8" t="s">
        <v>37</v>
      </c>
      <c r="L220" s="8" t="str">
        <f>IF(AND(F220&gt;Dashboard!$B$3,G220="No"),"Yes","")</f>
        <v/>
      </c>
      <c r="M220" s="8" t="str">
        <f t="shared" si="12"/>
        <v/>
      </c>
      <c r="N220" s="8" t="str">
        <f t="shared" si="13"/>
        <v/>
      </c>
      <c r="O220" s="18" t="str">
        <f>IF(COUNTIF($B$2:$B$301,B225)&gt;1,"Yes","")</f>
        <v/>
      </c>
      <c r="P220" s="8" t="str">
        <f t="shared" si="14"/>
        <v/>
      </c>
      <c r="Q220" s="8" t="str">
        <f t="shared" si="15"/>
        <v/>
      </c>
    </row>
    <row r="221" spans="1:17">
      <c r="A221" s="11">
        <v>220</v>
      </c>
      <c r="B221" s="11" t="s">
        <v>500</v>
      </c>
      <c r="C221" s="11" t="s">
        <v>102</v>
      </c>
      <c r="D221" s="11" t="s">
        <v>103</v>
      </c>
      <c r="E221" s="12">
        <v>46104</v>
      </c>
      <c r="F221" s="13">
        <v>893.62</v>
      </c>
      <c r="G221" s="11" t="s">
        <v>20</v>
      </c>
      <c r="H221" s="11" t="s">
        <v>47</v>
      </c>
      <c r="I221" s="11" t="s">
        <v>501</v>
      </c>
      <c r="J221" s="11" t="s">
        <v>62</v>
      </c>
      <c r="K221" s="11" t="s">
        <v>57</v>
      </c>
      <c r="L221" s="11" t="str">
        <f>IF(AND(F221&gt;Dashboard!$B$3,G221="No"),"Yes","")</f>
        <v/>
      </c>
      <c r="M221" s="11" t="str">
        <f t="shared" si="12"/>
        <v/>
      </c>
      <c r="N221" s="11" t="str">
        <f t="shared" si="13"/>
        <v/>
      </c>
      <c r="O221" s="19" t="str">
        <f>IF(COUNTIF($B$2:$B$301,B226)&gt;1,"Yes","")</f>
        <v/>
      </c>
      <c r="P221" s="11" t="str">
        <f t="shared" si="14"/>
        <v/>
      </c>
      <c r="Q221" s="11" t="str">
        <f t="shared" si="15"/>
        <v/>
      </c>
    </row>
    <row r="222" spans="1:17">
      <c r="A222" s="8">
        <v>221</v>
      </c>
      <c r="B222" s="8" t="s">
        <v>502</v>
      </c>
      <c r="C222" s="8"/>
      <c r="D222" s="8" t="s">
        <v>88</v>
      </c>
      <c r="E222" s="9">
        <v>46139</v>
      </c>
      <c r="F222" s="10">
        <v>374.29</v>
      </c>
      <c r="G222" s="8" t="s">
        <v>20</v>
      </c>
      <c r="H222" s="8" t="s">
        <v>47</v>
      </c>
      <c r="I222" s="8"/>
      <c r="J222" s="8" t="s">
        <v>51</v>
      </c>
      <c r="K222" s="8" t="s">
        <v>43</v>
      </c>
      <c r="L222" s="8" t="str">
        <f>IF(AND(F222&gt;Dashboard!$B$3,G222="No"),"Yes","")</f>
        <v/>
      </c>
      <c r="M222" s="8" t="str">
        <f t="shared" si="12"/>
        <v>Yes</v>
      </c>
      <c r="N222" s="8" t="str">
        <f t="shared" si="13"/>
        <v>Yes</v>
      </c>
      <c r="O222" s="18" t="str">
        <f>IF(COUNTIF($B$2:$B$301,B227)&gt;1,"Yes","")</f>
        <v/>
      </c>
      <c r="P222" s="8" t="str">
        <f t="shared" si="14"/>
        <v/>
      </c>
      <c r="Q222" s="8" t="str">
        <f t="shared" si="15"/>
        <v>Missing PO; Missing vendor ID</v>
      </c>
    </row>
    <row r="223" spans="1:17">
      <c r="A223" s="11">
        <v>222</v>
      </c>
      <c r="B223" s="11" t="s">
        <v>503</v>
      </c>
      <c r="C223" s="11" t="s">
        <v>39</v>
      </c>
      <c r="D223" s="11" t="s">
        <v>40</v>
      </c>
      <c r="E223" s="12">
        <v>46197</v>
      </c>
      <c r="F223" s="13">
        <v>580.36</v>
      </c>
      <c r="G223" s="11" t="s">
        <v>20</v>
      </c>
      <c r="H223" s="11" t="s">
        <v>47</v>
      </c>
      <c r="I223" s="11" t="s">
        <v>504</v>
      </c>
      <c r="J223" s="11" t="s">
        <v>79</v>
      </c>
      <c r="K223" s="11" t="s">
        <v>37</v>
      </c>
      <c r="L223" s="11" t="str">
        <f>IF(AND(F223&gt;Dashboard!$B$3,G223="No"),"Yes","")</f>
        <v/>
      </c>
      <c r="M223" s="11" t="str">
        <f t="shared" si="12"/>
        <v/>
      </c>
      <c r="N223" s="11" t="str">
        <f t="shared" si="13"/>
        <v/>
      </c>
      <c r="O223" s="19" t="str">
        <f>IF(COUNTIF($B$2:$B$301,B228)&gt;1,"Yes","")</f>
        <v/>
      </c>
      <c r="P223" s="11" t="str">
        <f t="shared" si="14"/>
        <v/>
      </c>
      <c r="Q223" s="11" t="str">
        <f t="shared" si="15"/>
        <v/>
      </c>
    </row>
    <row r="224" spans="1:17">
      <c r="A224" s="8">
        <v>223</v>
      </c>
      <c r="B224" s="8" t="s">
        <v>505</v>
      </c>
      <c r="C224" s="8" t="s">
        <v>18</v>
      </c>
      <c r="D224" s="8" t="s">
        <v>19</v>
      </c>
      <c r="E224" s="9">
        <v>46090</v>
      </c>
      <c r="F224" s="10">
        <v>329.2</v>
      </c>
      <c r="G224" s="8" t="s">
        <v>20</v>
      </c>
      <c r="H224" s="8" t="s">
        <v>41</v>
      </c>
      <c r="I224" s="8" t="s">
        <v>506</v>
      </c>
      <c r="J224" s="8" t="s">
        <v>23</v>
      </c>
      <c r="K224" s="8" t="s">
        <v>57</v>
      </c>
      <c r="L224" s="8" t="str">
        <f>IF(AND(F224&gt;Dashboard!$B$3,G224="No"),"Yes","")</f>
        <v/>
      </c>
      <c r="M224" s="8" t="str">
        <f t="shared" si="12"/>
        <v/>
      </c>
      <c r="N224" s="8" t="str">
        <f t="shared" si="13"/>
        <v/>
      </c>
      <c r="O224" s="18" t="str">
        <f>IF(COUNTIF($B$2:$B$301,B229)&gt;1,"Yes","")</f>
        <v/>
      </c>
      <c r="P224" s="8" t="str">
        <f t="shared" si="14"/>
        <v/>
      </c>
      <c r="Q224" s="8" t="str">
        <f t="shared" si="15"/>
        <v/>
      </c>
    </row>
    <row r="225" spans="1:17">
      <c r="A225" s="11">
        <v>224</v>
      </c>
      <c r="B225" s="11" t="s">
        <v>507</v>
      </c>
      <c r="C225" s="11" t="s">
        <v>59</v>
      </c>
      <c r="D225" s="11" t="s">
        <v>60</v>
      </c>
      <c r="E225" s="12">
        <v>46167</v>
      </c>
      <c r="F225" s="13">
        <v>5677.33</v>
      </c>
      <c r="G225" s="11" t="s">
        <v>20</v>
      </c>
      <c r="H225" s="11" t="s">
        <v>41</v>
      </c>
      <c r="I225" s="11" t="s">
        <v>508</v>
      </c>
      <c r="J225" s="11" t="s">
        <v>48</v>
      </c>
      <c r="K225" s="11" t="s">
        <v>24</v>
      </c>
      <c r="L225" s="11" t="str">
        <f>IF(AND(F225&gt;Dashboard!$B$3,G225="No"),"Yes","")</f>
        <v/>
      </c>
      <c r="M225" s="11" t="str">
        <f t="shared" si="12"/>
        <v/>
      </c>
      <c r="N225" s="11" t="str">
        <f t="shared" si="13"/>
        <v/>
      </c>
      <c r="O225" s="19" t="str">
        <f>IF(COUNTIF($B$2:$B$301,B230)&gt;1,"Yes","")</f>
        <v/>
      </c>
      <c r="P225" s="11" t="str">
        <f t="shared" si="14"/>
        <v/>
      </c>
      <c r="Q225" s="11" t="str">
        <f t="shared" si="15"/>
        <v/>
      </c>
    </row>
    <row r="226" spans="1:17">
      <c r="A226" s="8">
        <v>225</v>
      </c>
      <c r="B226" s="8" t="s">
        <v>509</v>
      </c>
      <c r="C226" s="8" t="s">
        <v>32</v>
      </c>
      <c r="D226" s="8" t="s">
        <v>33</v>
      </c>
      <c r="E226" s="9">
        <v>46181</v>
      </c>
      <c r="F226" s="10">
        <v>214.7</v>
      </c>
      <c r="G226" s="8" t="s">
        <v>20</v>
      </c>
      <c r="H226" s="8" t="s">
        <v>47</v>
      </c>
      <c r="I226" s="8" t="s">
        <v>510</v>
      </c>
      <c r="J226" s="8" t="s">
        <v>30</v>
      </c>
      <c r="K226" s="8" t="s">
        <v>24</v>
      </c>
      <c r="L226" s="8" t="str">
        <f>IF(AND(F226&gt;Dashboard!$B$3,G226="No"),"Yes","")</f>
        <v/>
      </c>
      <c r="M226" s="8" t="str">
        <f t="shared" si="12"/>
        <v/>
      </c>
      <c r="N226" s="8" t="str">
        <f t="shared" si="13"/>
        <v/>
      </c>
      <c r="O226" s="18" t="str">
        <f>IF(COUNTIF($B$2:$B$301,B231)&gt;1,"Yes","")</f>
        <v/>
      </c>
      <c r="P226" s="8" t="str">
        <f t="shared" si="14"/>
        <v/>
      </c>
      <c r="Q226" s="8" t="str">
        <f t="shared" si="15"/>
        <v/>
      </c>
    </row>
    <row r="227" spans="1:17">
      <c r="A227" s="11">
        <v>226</v>
      </c>
      <c r="B227" s="11" t="s">
        <v>511</v>
      </c>
      <c r="C227" s="11" t="s">
        <v>152</v>
      </c>
      <c r="D227" s="11" t="s">
        <v>64</v>
      </c>
      <c r="E227" s="12">
        <v>46112</v>
      </c>
      <c r="F227" s="13">
        <v>339.69</v>
      </c>
      <c r="G227" s="11" t="s">
        <v>20</v>
      </c>
      <c r="H227" s="11" t="s">
        <v>21</v>
      </c>
      <c r="I227" s="11" t="s">
        <v>512</v>
      </c>
      <c r="J227" s="11" t="s">
        <v>30</v>
      </c>
      <c r="K227" s="11" t="s">
        <v>57</v>
      </c>
      <c r="L227" s="11" t="str">
        <f>IF(AND(F227&gt;Dashboard!$B$3,G227="No"),"Yes","")</f>
        <v/>
      </c>
      <c r="M227" s="11" t="str">
        <f t="shared" si="12"/>
        <v/>
      </c>
      <c r="N227" s="11" t="str">
        <f t="shared" si="13"/>
        <v/>
      </c>
      <c r="O227" s="19" t="str">
        <f>IF(COUNTIF($B$2:$B$301,B232)&gt;1,"Yes","")</f>
        <v/>
      </c>
      <c r="P227" s="11" t="str">
        <f t="shared" si="14"/>
        <v/>
      </c>
      <c r="Q227" s="11" t="str">
        <f t="shared" si="15"/>
        <v/>
      </c>
    </row>
    <row r="228" spans="1:17">
      <c r="A228" s="8">
        <v>227</v>
      </c>
      <c r="B228" s="8" t="s">
        <v>513</v>
      </c>
      <c r="C228" s="8" t="s">
        <v>59</v>
      </c>
      <c r="D228" s="8" t="s">
        <v>60</v>
      </c>
      <c r="E228" s="9">
        <v>46097</v>
      </c>
      <c r="F228" s="10">
        <v>421.76</v>
      </c>
      <c r="G228" s="8" t="s">
        <v>20</v>
      </c>
      <c r="H228" s="8" t="s">
        <v>34</v>
      </c>
      <c r="I228" s="8" t="s">
        <v>514</v>
      </c>
      <c r="J228" s="8" t="s">
        <v>23</v>
      </c>
      <c r="K228" s="8" t="s">
        <v>37</v>
      </c>
      <c r="L228" s="8" t="str">
        <f>IF(AND(F228&gt;Dashboard!$B$3,G228="No"),"Yes","")</f>
        <v/>
      </c>
      <c r="M228" s="8" t="str">
        <f t="shared" si="12"/>
        <v/>
      </c>
      <c r="N228" s="8" t="str">
        <f t="shared" si="13"/>
        <v/>
      </c>
      <c r="O228" s="18" t="str">
        <f>IF(COUNTIF($B$2:$B$301,B233)&gt;1,"Yes","")</f>
        <v/>
      </c>
      <c r="P228" s="8" t="str">
        <f t="shared" si="14"/>
        <v/>
      </c>
      <c r="Q228" s="8" t="str">
        <f t="shared" si="15"/>
        <v/>
      </c>
    </row>
    <row r="229" spans="1:17">
      <c r="A229" s="11">
        <v>228</v>
      </c>
      <c r="B229" s="11" t="s">
        <v>515</v>
      </c>
      <c r="C229" s="11" t="s">
        <v>71</v>
      </c>
      <c r="D229" s="11" t="s">
        <v>72</v>
      </c>
      <c r="E229" s="12">
        <v>46191</v>
      </c>
      <c r="F229" s="13">
        <v>586.89</v>
      </c>
      <c r="G229" s="11" t="s">
        <v>20</v>
      </c>
      <c r="H229" s="11" t="s">
        <v>73</v>
      </c>
      <c r="I229" s="11" t="s">
        <v>516</v>
      </c>
      <c r="J229" s="11" t="s">
        <v>79</v>
      </c>
      <c r="K229" s="11" t="s">
        <v>37</v>
      </c>
      <c r="L229" s="11" t="str">
        <f>IF(AND(F229&gt;Dashboard!$B$3,G229="No"),"Yes","")</f>
        <v/>
      </c>
      <c r="M229" s="11" t="str">
        <f t="shared" si="12"/>
        <v/>
      </c>
      <c r="N229" s="11" t="str">
        <f t="shared" si="13"/>
        <v/>
      </c>
      <c r="O229" s="19" t="str">
        <f>IF(COUNTIF($B$2:$B$301,B234)&gt;1,"Yes","")</f>
        <v/>
      </c>
      <c r="P229" s="11" t="str">
        <f t="shared" si="14"/>
        <v/>
      </c>
      <c r="Q229" s="11" t="str">
        <f t="shared" si="15"/>
        <v/>
      </c>
    </row>
    <row r="230" spans="1:17">
      <c r="A230" s="8">
        <v>229</v>
      </c>
      <c r="B230" s="8" t="s">
        <v>517</v>
      </c>
      <c r="C230" s="8" t="s">
        <v>39</v>
      </c>
      <c r="D230" s="8" t="s">
        <v>40</v>
      </c>
      <c r="E230" s="9">
        <v>46186</v>
      </c>
      <c r="F230" s="10">
        <v>867.77</v>
      </c>
      <c r="G230" s="8" t="s">
        <v>20</v>
      </c>
      <c r="H230" s="8" t="s">
        <v>21</v>
      </c>
      <c r="I230" s="8" t="s">
        <v>518</v>
      </c>
      <c r="J230" s="8" t="s">
        <v>51</v>
      </c>
      <c r="K230" s="8" t="s">
        <v>43</v>
      </c>
      <c r="L230" s="8" t="str">
        <f>IF(AND(F230&gt;Dashboard!$B$3,G230="No"),"Yes","")</f>
        <v/>
      </c>
      <c r="M230" s="8" t="str">
        <f t="shared" si="12"/>
        <v/>
      </c>
      <c r="N230" s="8" t="str">
        <f t="shared" si="13"/>
        <v/>
      </c>
      <c r="O230" s="18" t="str">
        <f>IF(COUNTIF($B$2:$B$301,B235)&gt;1,"Yes","")</f>
        <v/>
      </c>
      <c r="P230" s="8" t="str">
        <f t="shared" si="14"/>
        <v>Yes</v>
      </c>
      <c r="Q230" s="8" t="str">
        <f t="shared" si="15"/>
        <v>Weekend posting</v>
      </c>
    </row>
    <row r="231" spans="1:17">
      <c r="A231" s="11">
        <v>230</v>
      </c>
      <c r="B231" s="11" t="s">
        <v>519</v>
      </c>
      <c r="C231" s="11" t="s">
        <v>122</v>
      </c>
      <c r="D231" s="11" t="s">
        <v>123</v>
      </c>
      <c r="E231" s="12">
        <v>46044</v>
      </c>
      <c r="F231" s="13">
        <v>1577.99</v>
      </c>
      <c r="G231" s="11" t="s">
        <v>20</v>
      </c>
      <c r="H231" s="11" t="s">
        <v>41</v>
      </c>
      <c r="I231" s="11" t="s">
        <v>520</v>
      </c>
      <c r="J231" s="11" t="s">
        <v>48</v>
      </c>
      <c r="K231" s="11" t="s">
        <v>57</v>
      </c>
      <c r="L231" s="11" t="str">
        <f>IF(AND(F231&gt;Dashboard!$B$3,G231="No"),"Yes","")</f>
        <v/>
      </c>
      <c r="M231" s="11" t="str">
        <f t="shared" si="12"/>
        <v/>
      </c>
      <c r="N231" s="11" t="str">
        <f t="shared" si="13"/>
        <v/>
      </c>
      <c r="O231" s="19" t="str">
        <f>IF(COUNTIF($B$2:$B$301,B236)&gt;1,"Yes","")</f>
        <v/>
      </c>
      <c r="P231" s="11" t="str">
        <f t="shared" si="14"/>
        <v/>
      </c>
      <c r="Q231" s="11" t="str">
        <f t="shared" si="15"/>
        <v/>
      </c>
    </row>
    <row r="232" spans="1:17">
      <c r="A232" s="8">
        <v>231</v>
      </c>
      <c r="B232" s="8" t="s">
        <v>521</v>
      </c>
      <c r="C232" s="8" t="s">
        <v>110</v>
      </c>
      <c r="D232" s="8" t="s">
        <v>111</v>
      </c>
      <c r="E232" s="9">
        <v>46120</v>
      </c>
      <c r="F232" s="10">
        <v>873.59</v>
      </c>
      <c r="G232" s="8" t="s">
        <v>20</v>
      </c>
      <c r="H232" s="8" t="s">
        <v>47</v>
      </c>
      <c r="I232" s="8" t="s">
        <v>522</v>
      </c>
      <c r="J232" s="8" t="s">
        <v>23</v>
      </c>
      <c r="K232" s="8" t="s">
        <v>43</v>
      </c>
      <c r="L232" s="8" t="str">
        <f>IF(AND(F232&gt;Dashboard!$B$3,G232="No"),"Yes","")</f>
        <v/>
      </c>
      <c r="M232" s="8" t="str">
        <f t="shared" si="12"/>
        <v/>
      </c>
      <c r="N232" s="8" t="str">
        <f t="shared" si="13"/>
        <v/>
      </c>
      <c r="O232" s="18" t="str">
        <f>IF(COUNTIF($B$2:$B$301,B237)&gt;1,"Yes","")</f>
        <v/>
      </c>
      <c r="P232" s="8" t="str">
        <f t="shared" si="14"/>
        <v/>
      </c>
      <c r="Q232" s="8" t="str">
        <f t="shared" si="15"/>
        <v/>
      </c>
    </row>
    <row r="233" spans="1:17">
      <c r="A233" s="11">
        <v>232</v>
      </c>
      <c r="B233" s="11" t="s">
        <v>523</v>
      </c>
      <c r="C233" s="11" t="s">
        <v>45</v>
      </c>
      <c r="D233" s="11" t="s">
        <v>46</v>
      </c>
      <c r="E233" s="12">
        <v>46078</v>
      </c>
      <c r="F233" s="13">
        <v>568.37</v>
      </c>
      <c r="G233" s="11" t="s">
        <v>20</v>
      </c>
      <c r="H233" s="11" t="s">
        <v>34</v>
      </c>
      <c r="I233" s="11" t="s">
        <v>524</v>
      </c>
      <c r="J233" s="11" t="s">
        <v>30</v>
      </c>
      <c r="K233" s="11" t="s">
        <v>24</v>
      </c>
      <c r="L233" s="11" t="str">
        <f>IF(AND(F233&gt;Dashboard!$B$3,G233="No"),"Yes","")</f>
        <v/>
      </c>
      <c r="M233" s="11" t="str">
        <f t="shared" si="12"/>
        <v/>
      </c>
      <c r="N233" s="11" t="str">
        <f t="shared" si="13"/>
        <v/>
      </c>
      <c r="O233" s="19" t="str">
        <f>IF(COUNTIF($B$2:$B$301,B238)&gt;1,"Yes","")</f>
        <v/>
      </c>
      <c r="P233" s="11" t="str">
        <f t="shared" si="14"/>
        <v/>
      </c>
      <c r="Q233" s="11" t="str">
        <f t="shared" si="15"/>
        <v/>
      </c>
    </row>
    <row r="234" spans="1:17">
      <c r="A234" s="8">
        <v>233</v>
      </c>
      <c r="B234" s="8" t="s">
        <v>525</v>
      </c>
      <c r="C234" s="8" t="s">
        <v>53</v>
      </c>
      <c r="D234" s="8" t="s">
        <v>54</v>
      </c>
      <c r="E234" s="9">
        <v>46153</v>
      </c>
      <c r="F234" s="10">
        <v>2960.55</v>
      </c>
      <c r="G234" s="8" t="s">
        <v>20</v>
      </c>
      <c r="H234" s="8" t="s">
        <v>41</v>
      </c>
      <c r="I234" s="8" t="s">
        <v>526</v>
      </c>
      <c r="J234" s="8" t="s">
        <v>36</v>
      </c>
      <c r="K234" s="8" t="s">
        <v>43</v>
      </c>
      <c r="L234" s="8" t="str">
        <f>IF(AND(F234&gt;Dashboard!$B$3,G234="No"),"Yes","")</f>
        <v/>
      </c>
      <c r="M234" s="8" t="str">
        <f t="shared" si="12"/>
        <v/>
      </c>
      <c r="N234" s="8" t="str">
        <f t="shared" si="13"/>
        <v/>
      </c>
      <c r="O234" s="18" t="str">
        <f>IF(COUNTIF($B$2:$B$301,B239)&gt;1,"Yes","")</f>
        <v/>
      </c>
      <c r="P234" s="8" t="str">
        <f t="shared" si="14"/>
        <v/>
      </c>
      <c r="Q234" s="8" t="str">
        <f t="shared" si="15"/>
        <v/>
      </c>
    </row>
    <row r="235" spans="1:17">
      <c r="A235" s="11">
        <v>234</v>
      </c>
      <c r="B235" s="11" t="s">
        <v>527</v>
      </c>
      <c r="C235" s="11" t="s">
        <v>71</v>
      </c>
      <c r="D235" s="11" t="s">
        <v>72</v>
      </c>
      <c r="E235" s="12">
        <v>46038</v>
      </c>
      <c r="F235" s="13">
        <v>4587.0200000000004</v>
      </c>
      <c r="G235" s="11" t="s">
        <v>20</v>
      </c>
      <c r="H235" s="11" t="s">
        <v>21</v>
      </c>
      <c r="I235" s="11" t="s">
        <v>528</v>
      </c>
      <c r="J235" s="11" t="s">
        <v>56</v>
      </c>
      <c r="K235" s="11" t="s">
        <v>57</v>
      </c>
      <c r="L235" s="11" t="str">
        <f>IF(AND(F235&gt;Dashboard!$B$3,G235="No"),"Yes","")</f>
        <v/>
      </c>
      <c r="M235" s="11" t="str">
        <f t="shared" si="12"/>
        <v/>
      </c>
      <c r="N235" s="11" t="str">
        <f t="shared" si="13"/>
        <v/>
      </c>
      <c r="O235" s="19" t="str">
        <f>IF(COUNTIF($B$2:$B$301,B240)&gt;1,"Yes","")</f>
        <v/>
      </c>
      <c r="P235" s="11" t="str">
        <f t="shared" si="14"/>
        <v/>
      </c>
      <c r="Q235" s="11" t="str">
        <f t="shared" si="15"/>
        <v/>
      </c>
    </row>
    <row r="236" spans="1:17">
      <c r="A236" s="8">
        <v>235</v>
      </c>
      <c r="B236" s="8" t="s">
        <v>529</v>
      </c>
      <c r="C236" s="8" t="s">
        <v>45</v>
      </c>
      <c r="D236" s="8" t="s">
        <v>46</v>
      </c>
      <c r="E236" s="9">
        <v>46139</v>
      </c>
      <c r="F236" s="10">
        <v>1402.72</v>
      </c>
      <c r="G236" s="8" t="s">
        <v>20</v>
      </c>
      <c r="H236" s="8" t="s">
        <v>47</v>
      </c>
      <c r="I236" s="8" t="s">
        <v>530</v>
      </c>
      <c r="J236" s="8" t="s">
        <v>23</v>
      </c>
      <c r="K236" s="8" t="s">
        <v>37</v>
      </c>
      <c r="L236" s="8" t="str">
        <f>IF(AND(F236&gt;Dashboard!$B$3,G236="No"),"Yes","")</f>
        <v/>
      </c>
      <c r="M236" s="8" t="str">
        <f t="shared" si="12"/>
        <v/>
      </c>
      <c r="N236" s="8" t="str">
        <f t="shared" si="13"/>
        <v/>
      </c>
      <c r="O236" s="18" t="str">
        <f>IF(COUNTIF($B$2:$B$301,B241)&gt;1,"Yes","")</f>
        <v/>
      </c>
      <c r="P236" s="8" t="str">
        <f t="shared" si="14"/>
        <v/>
      </c>
      <c r="Q236" s="8" t="str">
        <f t="shared" si="15"/>
        <v/>
      </c>
    </row>
    <row r="237" spans="1:17">
      <c r="A237" s="11">
        <v>236</v>
      </c>
      <c r="B237" s="11" t="s">
        <v>531</v>
      </c>
      <c r="C237" s="11" t="s">
        <v>96</v>
      </c>
      <c r="D237" s="11" t="s">
        <v>97</v>
      </c>
      <c r="E237" s="12">
        <v>46092</v>
      </c>
      <c r="F237" s="13">
        <v>759.42</v>
      </c>
      <c r="G237" s="11" t="s">
        <v>20</v>
      </c>
      <c r="H237" s="11" t="s">
        <v>47</v>
      </c>
      <c r="I237" s="11" t="s">
        <v>532</v>
      </c>
      <c r="J237" s="11" t="s">
        <v>51</v>
      </c>
      <c r="K237" s="11" t="s">
        <v>57</v>
      </c>
      <c r="L237" s="11" t="str">
        <f>IF(AND(F237&gt;Dashboard!$B$3,G237="No"),"Yes","")</f>
        <v/>
      </c>
      <c r="M237" s="11" t="str">
        <f t="shared" si="12"/>
        <v/>
      </c>
      <c r="N237" s="11" t="str">
        <f t="shared" si="13"/>
        <v/>
      </c>
      <c r="O237" s="19" t="str">
        <f>IF(COUNTIF($B$2:$B$301,B242)&gt;1,"Yes","")</f>
        <v/>
      </c>
      <c r="P237" s="11" t="str">
        <f t="shared" si="14"/>
        <v/>
      </c>
      <c r="Q237" s="11" t="str">
        <f t="shared" si="15"/>
        <v/>
      </c>
    </row>
    <row r="238" spans="1:17">
      <c r="A238" s="8">
        <v>237</v>
      </c>
      <c r="B238" s="8" t="s">
        <v>533</v>
      </c>
      <c r="C238" s="8" t="s">
        <v>71</v>
      </c>
      <c r="D238" s="8" t="s">
        <v>72</v>
      </c>
      <c r="E238" s="9">
        <v>46027</v>
      </c>
      <c r="F238" s="10">
        <v>201.82</v>
      </c>
      <c r="G238" s="8" t="s">
        <v>20</v>
      </c>
      <c r="H238" s="8" t="s">
        <v>47</v>
      </c>
      <c r="I238" s="8" t="s">
        <v>534</v>
      </c>
      <c r="J238" s="8" t="s">
        <v>36</v>
      </c>
      <c r="K238" s="8" t="s">
        <v>57</v>
      </c>
      <c r="L238" s="8" t="str">
        <f>IF(AND(F238&gt;Dashboard!$B$3,G238="No"),"Yes","")</f>
        <v/>
      </c>
      <c r="M238" s="8" t="str">
        <f t="shared" si="12"/>
        <v/>
      </c>
      <c r="N238" s="8" t="str">
        <f t="shared" si="13"/>
        <v/>
      </c>
      <c r="O238" s="18" t="str">
        <f>IF(COUNTIF($B$2:$B$301,B243)&gt;1,"Yes","")</f>
        <v/>
      </c>
      <c r="P238" s="8" t="str">
        <f t="shared" si="14"/>
        <v/>
      </c>
      <c r="Q238" s="8" t="str">
        <f t="shared" si="15"/>
        <v/>
      </c>
    </row>
    <row r="239" spans="1:17">
      <c r="A239" s="11">
        <v>238</v>
      </c>
      <c r="B239" s="11" t="s">
        <v>535</v>
      </c>
      <c r="C239" s="11" t="s">
        <v>53</v>
      </c>
      <c r="D239" s="11" t="s">
        <v>54</v>
      </c>
      <c r="E239" s="12">
        <v>46084</v>
      </c>
      <c r="F239" s="13">
        <v>3284.72</v>
      </c>
      <c r="G239" s="11" t="s">
        <v>20</v>
      </c>
      <c r="H239" s="11" t="s">
        <v>41</v>
      </c>
      <c r="I239" s="11" t="s">
        <v>536</v>
      </c>
      <c r="J239" s="11" t="s">
        <v>56</v>
      </c>
      <c r="K239" s="11" t="s">
        <v>43</v>
      </c>
      <c r="L239" s="11" t="str">
        <f>IF(AND(F239&gt;Dashboard!$B$3,G239="No"),"Yes","")</f>
        <v/>
      </c>
      <c r="M239" s="11" t="str">
        <f t="shared" si="12"/>
        <v/>
      </c>
      <c r="N239" s="11" t="str">
        <f t="shared" si="13"/>
        <v/>
      </c>
      <c r="O239" s="19" t="str">
        <f>IF(COUNTIF($B$2:$B$301,B244)&gt;1,"Yes","")</f>
        <v/>
      </c>
      <c r="P239" s="11" t="str">
        <f t="shared" si="14"/>
        <v/>
      </c>
      <c r="Q239" s="11" t="str">
        <f t="shared" si="15"/>
        <v/>
      </c>
    </row>
    <row r="240" spans="1:17">
      <c r="A240" s="8">
        <v>239</v>
      </c>
      <c r="B240" s="8" t="s">
        <v>537</v>
      </c>
      <c r="C240" s="8" t="s">
        <v>26</v>
      </c>
      <c r="D240" s="8" t="s">
        <v>27</v>
      </c>
      <c r="E240" s="9">
        <v>46062</v>
      </c>
      <c r="F240" s="10">
        <v>1753.49</v>
      </c>
      <c r="G240" s="8" t="s">
        <v>28</v>
      </c>
      <c r="H240" s="8"/>
      <c r="I240" s="8" t="s">
        <v>538</v>
      </c>
      <c r="J240" s="8" t="s">
        <v>62</v>
      </c>
      <c r="K240" s="8" t="s">
        <v>43</v>
      </c>
      <c r="L240" s="8" t="str">
        <f>IF(AND(F240&gt;Dashboard!$B$3,G240="No"),"Yes","")</f>
        <v/>
      </c>
      <c r="M240" s="8" t="str">
        <f t="shared" si="12"/>
        <v/>
      </c>
      <c r="N240" s="8" t="str">
        <f t="shared" si="13"/>
        <v/>
      </c>
      <c r="O240" s="18" t="str">
        <f>IF(COUNTIF($B$2:$B$301,B245)&gt;1,"Yes","")</f>
        <v/>
      </c>
      <c r="P240" s="8" t="str">
        <f t="shared" si="14"/>
        <v/>
      </c>
      <c r="Q240" s="8" t="str">
        <f t="shared" si="15"/>
        <v/>
      </c>
    </row>
    <row r="241" spans="1:17">
      <c r="A241" s="11">
        <v>240</v>
      </c>
      <c r="B241" s="11" t="s">
        <v>539</v>
      </c>
      <c r="C241" s="11" t="s">
        <v>76</v>
      </c>
      <c r="D241" s="11" t="s">
        <v>77</v>
      </c>
      <c r="E241" s="12">
        <v>46083</v>
      </c>
      <c r="F241" s="13">
        <v>3089.68</v>
      </c>
      <c r="G241" s="11" t="s">
        <v>20</v>
      </c>
      <c r="H241" s="11" t="s">
        <v>41</v>
      </c>
      <c r="I241" s="11" t="s">
        <v>540</v>
      </c>
      <c r="J241" s="11" t="s">
        <v>36</v>
      </c>
      <c r="K241" s="11" t="s">
        <v>37</v>
      </c>
      <c r="L241" s="11" t="str">
        <f>IF(AND(F241&gt;Dashboard!$B$3,G241="No"),"Yes","")</f>
        <v/>
      </c>
      <c r="M241" s="11" t="str">
        <f t="shared" si="12"/>
        <v/>
      </c>
      <c r="N241" s="11" t="str">
        <f t="shared" si="13"/>
        <v/>
      </c>
      <c r="O241" s="19" t="str">
        <f>IF(COUNTIF($B$2:$B$301,B246)&gt;1,"Yes","")</f>
        <v/>
      </c>
      <c r="P241" s="11" t="str">
        <f t="shared" si="14"/>
        <v/>
      </c>
      <c r="Q241" s="11" t="str">
        <f t="shared" si="15"/>
        <v/>
      </c>
    </row>
    <row r="242" spans="1:17">
      <c r="A242" s="8">
        <v>241</v>
      </c>
      <c r="B242" s="8" t="s">
        <v>541</v>
      </c>
      <c r="C242" s="8" t="s">
        <v>177</v>
      </c>
      <c r="D242" s="8" t="s">
        <v>178</v>
      </c>
      <c r="E242" s="9">
        <v>46037</v>
      </c>
      <c r="F242" s="10">
        <v>970.96</v>
      </c>
      <c r="G242" s="8" t="s">
        <v>28</v>
      </c>
      <c r="H242" s="8"/>
      <c r="I242" s="8" t="s">
        <v>542</v>
      </c>
      <c r="J242" s="8" t="s">
        <v>48</v>
      </c>
      <c r="K242" s="8" t="s">
        <v>57</v>
      </c>
      <c r="L242" s="8" t="str">
        <f>IF(AND(F242&gt;Dashboard!$B$3,G242="No"),"Yes","")</f>
        <v/>
      </c>
      <c r="M242" s="8" t="str">
        <f t="shared" si="12"/>
        <v/>
      </c>
      <c r="N242" s="8" t="str">
        <f t="shared" si="13"/>
        <v/>
      </c>
      <c r="O242" s="18" t="str">
        <f>IF(COUNTIF($B$2:$B$301,B247)&gt;1,"Yes","")</f>
        <v/>
      </c>
      <c r="P242" s="8" t="str">
        <f t="shared" si="14"/>
        <v/>
      </c>
      <c r="Q242" s="8" t="str">
        <f t="shared" si="15"/>
        <v/>
      </c>
    </row>
    <row r="243" spans="1:17">
      <c r="A243" s="11">
        <v>242</v>
      </c>
      <c r="B243" s="11" t="s">
        <v>543</v>
      </c>
      <c r="C243" s="11" t="s">
        <v>59</v>
      </c>
      <c r="D243" s="11" t="s">
        <v>60</v>
      </c>
      <c r="E243" s="12">
        <v>46077</v>
      </c>
      <c r="F243" s="13">
        <v>682.71</v>
      </c>
      <c r="G243" s="11" t="s">
        <v>20</v>
      </c>
      <c r="H243" s="11" t="s">
        <v>47</v>
      </c>
      <c r="I243" s="11" t="s">
        <v>544</v>
      </c>
      <c r="J243" s="11" t="s">
        <v>48</v>
      </c>
      <c r="K243" s="11" t="s">
        <v>37</v>
      </c>
      <c r="L243" s="11" t="str">
        <f>IF(AND(F243&gt;Dashboard!$B$3,G243="No"),"Yes","")</f>
        <v/>
      </c>
      <c r="M243" s="11" t="str">
        <f t="shared" si="12"/>
        <v/>
      </c>
      <c r="N243" s="11" t="str">
        <f t="shared" si="13"/>
        <v/>
      </c>
      <c r="O243" s="19" t="str">
        <f>IF(COUNTIF($B$2:$B$301,B248)&gt;1,"Yes","")</f>
        <v/>
      </c>
      <c r="P243" s="11" t="str">
        <f t="shared" si="14"/>
        <v/>
      </c>
      <c r="Q243" s="11" t="str">
        <f t="shared" si="15"/>
        <v/>
      </c>
    </row>
    <row r="244" spans="1:17">
      <c r="A244" s="8">
        <v>243</v>
      </c>
      <c r="B244" s="8" t="s">
        <v>545</v>
      </c>
      <c r="C244" s="8" t="s">
        <v>110</v>
      </c>
      <c r="D244" s="8" t="s">
        <v>111</v>
      </c>
      <c r="E244" s="9">
        <v>46036</v>
      </c>
      <c r="F244" s="10">
        <v>337.9</v>
      </c>
      <c r="G244" s="8" t="s">
        <v>20</v>
      </c>
      <c r="H244" s="8" t="s">
        <v>21</v>
      </c>
      <c r="I244" s="8" t="s">
        <v>546</v>
      </c>
      <c r="J244" s="8" t="s">
        <v>48</v>
      </c>
      <c r="K244" s="8" t="s">
        <v>37</v>
      </c>
      <c r="L244" s="8" t="str">
        <f>IF(AND(F244&gt;Dashboard!$B$3,G244="No"),"Yes","")</f>
        <v/>
      </c>
      <c r="M244" s="8" t="str">
        <f t="shared" si="12"/>
        <v/>
      </c>
      <c r="N244" s="8" t="str">
        <f t="shared" si="13"/>
        <v/>
      </c>
      <c r="O244" s="18" t="str">
        <f>IF(COUNTIF($B$2:$B$301,B249)&gt;1,"Yes","")</f>
        <v/>
      </c>
      <c r="P244" s="8" t="str">
        <f t="shared" si="14"/>
        <v/>
      </c>
      <c r="Q244" s="8" t="str">
        <f t="shared" si="15"/>
        <v/>
      </c>
    </row>
    <row r="245" spans="1:17">
      <c r="A245" s="11">
        <v>244</v>
      </c>
      <c r="B245" s="11" t="s">
        <v>547</v>
      </c>
      <c r="C245" s="11" t="s">
        <v>53</v>
      </c>
      <c r="D245" s="11" t="s">
        <v>54</v>
      </c>
      <c r="E245" s="12">
        <v>46070</v>
      </c>
      <c r="F245" s="13">
        <v>21470.42</v>
      </c>
      <c r="G245" s="11" t="s">
        <v>28</v>
      </c>
      <c r="H245" s="11"/>
      <c r="I245" s="11" t="s">
        <v>548</v>
      </c>
      <c r="J245" s="11" t="s">
        <v>62</v>
      </c>
      <c r="K245" s="11" t="s">
        <v>37</v>
      </c>
      <c r="L245" s="11" t="str">
        <f>IF(AND(F245&gt;Dashboard!$B$3,G245="No"),"Yes","")</f>
        <v>Yes</v>
      </c>
      <c r="M245" s="11" t="str">
        <f t="shared" si="12"/>
        <v/>
      </c>
      <c r="N245" s="11" t="str">
        <f t="shared" si="13"/>
        <v/>
      </c>
      <c r="O245" s="19" t="str">
        <f>IF(COUNTIF($B$2:$B$301,B250)&gt;1,"Yes","")</f>
        <v/>
      </c>
      <c r="P245" s="11" t="str">
        <f t="shared" si="14"/>
        <v/>
      </c>
      <c r="Q245" s="11" t="str">
        <f t="shared" si="15"/>
        <v>High-dollar unapproved</v>
      </c>
    </row>
    <row r="246" spans="1:17">
      <c r="A246" s="8">
        <v>245</v>
      </c>
      <c r="B246" s="8" t="s">
        <v>549</v>
      </c>
      <c r="C246" s="8" t="s">
        <v>114</v>
      </c>
      <c r="D246" s="8" t="s">
        <v>115</v>
      </c>
      <c r="E246" s="9">
        <v>46118</v>
      </c>
      <c r="F246" s="10">
        <v>1056.77</v>
      </c>
      <c r="G246" s="8" t="s">
        <v>20</v>
      </c>
      <c r="H246" s="8" t="s">
        <v>21</v>
      </c>
      <c r="I246" s="8" t="s">
        <v>550</v>
      </c>
      <c r="J246" s="8" t="s">
        <v>79</v>
      </c>
      <c r="K246" s="8" t="s">
        <v>43</v>
      </c>
      <c r="L246" s="8" t="str">
        <f>IF(AND(F246&gt;Dashboard!$B$3,G246="No"),"Yes","")</f>
        <v/>
      </c>
      <c r="M246" s="8" t="str">
        <f t="shared" si="12"/>
        <v/>
      </c>
      <c r="N246" s="8" t="str">
        <f t="shared" si="13"/>
        <v/>
      </c>
      <c r="O246" s="18" t="str">
        <f>IF(COUNTIF($B$2:$B$301,B251)&gt;1,"Yes","")</f>
        <v/>
      </c>
      <c r="P246" s="8" t="str">
        <f t="shared" si="14"/>
        <v/>
      </c>
      <c r="Q246" s="8" t="str">
        <f t="shared" si="15"/>
        <v/>
      </c>
    </row>
    <row r="247" spans="1:17">
      <c r="A247" s="11">
        <v>246</v>
      </c>
      <c r="B247" s="11" t="s">
        <v>551</v>
      </c>
      <c r="C247" s="11" t="s">
        <v>45</v>
      </c>
      <c r="D247" s="11" t="s">
        <v>46</v>
      </c>
      <c r="E247" s="12">
        <v>46076</v>
      </c>
      <c r="F247" s="13">
        <v>1933.63</v>
      </c>
      <c r="G247" s="11" t="s">
        <v>20</v>
      </c>
      <c r="H247" s="11" t="s">
        <v>21</v>
      </c>
      <c r="I247" s="11" t="s">
        <v>552</v>
      </c>
      <c r="J247" s="11" t="s">
        <v>51</v>
      </c>
      <c r="K247" s="11" t="s">
        <v>57</v>
      </c>
      <c r="L247" s="11" t="str">
        <f>IF(AND(F247&gt;Dashboard!$B$3,G247="No"),"Yes","")</f>
        <v/>
      </c>
      <c r="M247" s="11" t="str">
        <f t="shared" si="12"/>
        <v/>
      </c>
      <c r="N247" s="11" t="str">
        <f t="shared" si="13"/>
        <v/>
      </c>
      <c r="O247" s="19" t="str">
        <f>IF(COUNTIF($B$2:$B$301,B252)&gt;1,"Yes","")</f>
        <v/>
      </c>
      <c r="P247" s="11" t="str">
        <f t="shared" si="14"/>
        <v/>
      </c>
      <c r="Q247" s="11" t="str">
        <f t="shared" si="15"/>
        <v/>
      </c>
    </row>
    <row r="248" spans="1:17">
      <c r="A248" s="8">
        <v>247</v>
      </c>
      <c r="B248" s="8" t="s">
        <v>553</v>
      </c>
      <c r="C248" s="8" t="s">
        <v>87</v>
      </c>
      <c r="D248" s="8" t="s">
        <v>88</v>
      </c>
      <c r="E248" s="9">
        <v>46085</v>
      </c>
      <c r="F248" s="10">
        <v>287.42</v>
      </c>
      <c r="G248" s="8" t="s">
        <v>20</v>
      </c>
      <c r="H248" s="8" t="s">
        <v>21</v>
      </c>
      <c r="I248" s="8"/>
      <c r="J248" s="8" t="s">
        <v>30</v>
      </c>
      <c r="K248" s="8" t="s">
        <v>57</v>
      </c>
      <c r="L248" s="8" t="str">
        <f>IF(AND(F248&gt;Dashboard!$B$3,G248="No"),"Yes","")</f>
        <v/>
      </c>
      <c r="M248" s="8" t="str">
        <f t="shared" si="12"/>
        <v>Yes</v>
      </c>
      <c r="N248" s="8" t="str">
        <f t="shared" si="13"/>
        <v/>
      </c>
      <c r="O248" s="18" t="str">
        <f>IF(COUNTIF($B$2:$B$301,B253)&gt;1,"Yes","")</f>
        <v/>
      </c>
      <c r="P248" s="8" t="str">
        <f t="shared" si="14"/>
        <v/>
      </c>
      <c r="Q248" s="8" t="str">
        <f t="shared" si="15"/>
        <v>Missing PO</v>
      </c>
    </row>
    <row r="249" spans="1:17">
      <c r="A249" s="11">
        <v>248</v>
      </c>
      <c r="B249" s="11" t="s">
        <v>554</v>
      </c>
      <c r="C249" s="11" t="s">
        <v>39</v>
      </c>
      <c r="D249" s="11" t="s">
        <v>40</v>
      </c>
      <c r="E249" s="12">
        <v>46083</v>
      </c>
      <c r="F249" s="13">
        <v>251.36</v>
      </c>
      <c r="G249" s="11" t="s">
        <v>20</v>
      </c>
      <c r="H249" s="11" t="s">
        <v>34</v>
      </c>
      <c r="I249" s="11" t="s">
        <v>555</v>
      </c>
      <c r="J249" s="11" t="s">
        <v>79</v>
      </c>
      <c r="K249" s="11" t="s">
        <v>43</v>
      </c>
      <c r="L249" s="11" t="str">
        <f>IF(AND(F249&gt;Dashboard!$B$3,G249="No"),"Yes","")</f>
        <v/>
      </c>
      <c r="M249" s="11" t="str">
        <f t="shared" si="12"/>
        <v/>
      </c>
      <c r="N249" s="11" t="str">
        <f t="shared" si="13"/>
        <v/>
      </c>
      <c r="O249" s="19" t="str">
        <f>IF(COUNTIF($B$2:$B$301,B254)&gt;1,"Yes","")</f>
        <v/>
      </c>
      <c r="P249" s="11" t="str">
        <f t="shared" si="14"/>
        <v/>
      </c>
      <c r="Q249" s="11" t="str">
        <f t="shared" si="15"/>
        <v/>
      </c>
    </row>
    <row r="250" spans="1:17">
      <c r="A250" s="8">
        <v>249</v>
      </c>
      <c r="B250" s="8" t="s">
        <v>556</v>
      </c>
      <c r="C250" s="8" t="s">
        <v>53</v>
      </c>
      <c r="D250" s="8" t="s">
        <v>54</v>
      </c>
      <c r="E250" s="9">
        <v>46064</v>
      </c>
      <c r="F250" s="10">
        <v>3246.92</v>
      </c>
      <c r="G250" s="8" t="s">
        <v>20</v>
      </c>
      <c r="H250" s="8" t="s">
        <v>41</v>
      </c>
      <c r="I250" s="8" t="s">
        <v>557</v>
      </c>
      <c r="J250" s="8" t="s">
        <v>48</v>
      </c>
      <c r="K250" s="8" t="s">
        <v>37</v>
      </c>
      <c r="L250" s="8" t="str">
        <f>IF(AND(F250&gt;Dashboard!$B$3,G250="No"),"Yes","")</f>
        <v/>
      </c>
      <c r="M250" s="8" t="str">
        <f t="shared" si="12"/>
        <v/>
      </c>
      <c r="N250" s="8" t="str">
        <f t="shared" si="13"/>
        <v/>
      </c>
      <c r="O250" s="18" t="str">
        <f>IF(COUNTIF($B$2:$B$301,B255)&gt;1,"Yes","")</f>
        <v/>
      </c>
      <c r="P250" s="8" t="str">
        <f t="shared" si="14"/>
        <v/>
      </c>
      <c r="Q250" s="8" t="str">
        <f t="shared" si="15"/>
        <v/>
      </c>
    </row>
    <row r="251" spans="1:17">
      <c r="A251" s="11">
        <v>250</v>
      </c>
      <c r="B251" s="11" t="s">
        <v>558</v>
      </c>
      <c r="C251" s="11" t="s">
        <v>76</v>
      </c>
      <c r="D251" s="11" t="s">
        <v>77</v>
      </c>
      <c r="E251" s="12">
        <v>46058</v>
      </c>
      <c r="F251" s="13">
        <v>1037</v>
      </c>
      <c r="G251" s="11" t="s">
        <v>20</v>
      </c>
      <c r="H251" s="11" t="s">
        <v>41</v>
      </c>
      <c r="I251" s="11" t="s">
        <v>559</v>
      </c>
      <c r="J251" s="11" t="s">
        <v>48</v>
      </c>
      <c r="K251" s="11" t="s">
        <v>24</v>
      </c>
      <c r="L251" s="11" t="str">
        <f>IF(AND(F251&gt;Dashboard!$B$3,G251="No"),"Yes","")</f>
        <v/>
      </c>
      <c r="M251" s="11" t="str">
        <f t="shared" si="12"/>
        <v/>
      </c>
      <c r="N251" s="11" t="str">
        <f t="shared" si="13"/>
        <v/>
      </c>
      <c r="O251" s="19" t="str">
        <f>IF(COUNTIF($B$2:$B$301,B256)&gt;1,"Yes","")</f>
        <v/>
      </c>
      <c r="P251" s="11" t="str">
        <f t="shared" si="14"/>
        <v/>
      </c>
      <c r="Q251" s="11" t="str">
        <f t="shared" si="15"/>
        <v/>
      </c>
    </row>
    <row r="252" spans="1:17">
      <c r="A252" s="8">
        <v>251</v>
      </c>
      <c r="B252" s="8" t="s">
        <v>560</v>
      </c>
      <c r="C252" s="8" t="s">
        <v>67</v>
      </c>
      <c r="D252" s="8" t="s">
        <v>68</v>
      </c>
      <c r="E252" s="9">
        <v>46119</v>
      </c>
      <c r="F252" s="10">
        <v>432.75</v>
      </c>
      <c r="G252" s="8" t="s">
        <v>20</v>
      </c>
      <c r="H252" s="8" t="s">
        <v>73</v>
      </c>
      <c r="I252" s="8" t="s">
        <v>561</v>
      </c>
      <c r="J252" s="8" t="s">
        <v>30</v>
      </c>
      <c r="K252" s="8" t="s">
        <v>57</v>
      </c>
      <c r="L252" s="8" t="str">
        <f>IF(AND(F252&gt;Dashboard!$B$3,G252="No"),"Yes","")</f>
        <v/>
      </c>
      <c r="M252" s="8" t="str">
        <f t="shared" si="12"/>
        <v/>
      </c>
      <c r="N252" s="8" t="str">
        <f t="shared" si="13"/>
        <v/>
      </c>
      <c r="O252" s="18" t="str">
        <f>IF(COUNTIF($B$2:$B$301,B257)&gt;1,"Yes","")</f>
        <v/>
      </c>
      <c r="P252" s="8" t="str">
        <f t="shared" si="14"/>
        <v/>
      </c>
      <c r="Q252" s="8" t="str">
        <f t="shared" si="15"/>
        <v/>
      </c>
    </row>
    <row r="253" spans="1:17">
      <c r="A253" s="11">
        <v>252</v>
      </c>
      <c r="B253" s="11" t="s">
        <v>562</v>
      </c>
      <c r="C253" s="11" t="s">
        <v>129</v>
      </c>
      <c r="D253" s="11" t="s">
        <v>130</v>
      </c>
      <c r="E253" s="12">
        <v>46144</v>
      </c>
      <c r="F253" s="13">
        <v>954.19</v>
      </c>
      <c r="G253" s="11" t="s">
        <v>20</v>
      </c>
      <c r="H253" s="11" t="s">
        <v>34</v>
      </c>
      <c r="I253" s="11" t="s">
        <v>563</v>
      </c>
      <c r="J253" s="11" t="s">
        <v>36</v>
      </c>
      <c r="K253" s="11" t="s">
        <v>43</v>
      </c>
      <c r="L253" s="11" t="str">
        <f>IF(AND(F253&gt;Dashboard!$B$3,G253="No"),"Yes","")</f>
        <v/>
      </c>
      <c r="M253" s="11" t="str">
        <f t="shared" si="12"/>
        <v/>
      </c>
      <c r="N253" s="11" t="str">
        <f t="shared" si="13"/>
        <v/>
      </c>
      <c r="O253" s="19" t="str">
        <f>IF(COUNTIF($B$2:$B$301,B258)&gt;1,"Yes","")</f>
        <v/>
      </c>
      <c r="P253" s="11" t="str">
        <f t="shared" si="14"/>
        <v>Yes</v>
      </c>
      <c r="Q253" s="11" t="str">
        <f t="shared" si="15"/>
        <v>Weekend posting</v>
      </c>
    </row>
    <row r="254" spans="1:17">
      <c r="A254" s="8">
        <v>253</v>
      </c>
      <c r="B254" s="8" t="s">
        <v>564</v>
      </c>
      <c r="C254" s="8" t="s">
        <v>122</v>
      </c>
      <c r="D254" s="8" t="s">
        <v>123</v>
      </c>
      <c r="E254" s="9">
        <v>46188</v>
      </c>
      <c r="F254" s="10">
        <v>1310.42</v>
      </c>
      <c r="G254" s="8" t="s">
        <v>20</v>
      </c>
      <c r="H254" s="8" t="s">
        <v>41</v>
      </c>
      <c r="I254" s="8" t="s">
        <v>565</v>
      </c>
      <c r="J254" s="8" t="s">
        <v>51</v>
      </c>
      <c r="K254" s="8" t="s">
        <v>37</v>
      </c>
      <c r="L254" s="8" t="str">
        <f>IF(AND(F254&gt;Dashboard!$B$3,G254="No"),"Yes","")</f>
        <v/>
      </c>
      <c r="M254" s="8" t="str">
        <f t="shared" si="12"/>
        <v/>
      </c>
      <c r="N254" s="8" t="str">
        <f t="shared" si="13"/>
        <v/>
      </c>
      <c r="O254" s="18" t="str">
        <f>IF(COUNTIF($B$2:$B$301,B259)&gt;1,"Yes","")</f>
        <v/>
      </c>
      <c r="P254" s="8" t="str">
        <f t="shared" si="14"/>
        <v/>
      </c>
      <c r="Q254" s="8" t="str">
        <f t="shared" si="15"/>
        <v/>
      </c>
    </row>
    <row r="255" spans="1:17">
      <c r="A255" s="11">
        <v>254</v>
      </c>
      <c r="B255" s="11" t="s">
        <v>566</v>
      </c>
      <c r="C255" s="11" t="s">
        <v>110</v>
      </c>
      <c r="D255" s="11" t="s">
        <v>111</v>
      </c>
      <c r="E255" s="12">
        <v>46062</v>
      </c>
      <c r="F255" s="13">
        <v>1263.68</v>
      </c>
      <c r="G255" s="11" t="s">
        <v>20</v>
      </c>
      <c r="H255" s="11" t="s">
        <v>41</v>
      </c>
      <c r="I255" s="11" t="s">
        <v>567</v>
      </c>
      <c r="J255" s="11" t="s">
        <v>48</v>
      </c>
      <c r="K255" s="11" t="s">
        <v>43</v>
      </c>
      <c r="L255" s="11" t="str">
        <f>IF(AND(F255&gt;Dashboard!$B$3,G255="No"),"Yes","")</f>
        <v/>
      </c>
      <c r="M255" s="11" t="str">
        <f t="shared" si="12"/>
        <v/>
      </c>
      <c r="N255" s="11" t="str">
        <f t="shared" si="13"/>
        <v/>
      </c>
      <c r="O255" s="19" t="str">
        <f>IF(COUNTIF($B$2:$B$301,B260)&gt;1,"Yes","")</f>
        <v/>
      </c>
      <c r="P255" s="11" t="str">
        <f t="shared" si="14"/>
        <v/>
      </c>
      <c r="Q255" s="11" t="str">
        <f t="shared" si="15"/>
        <v/>
      </c>
    </row>
    <row r="256" spans="1:17">
      <c r="A256" s="8">
        <v>255</v>
      </c>
      <c r="B256" s="8" t="s">
        <v>568</v>
      </c>
      <c r="C256" s="8" t="s">
        <v>114</v>
      </c>
      <c r="D256" s="8" t="s">
        <v>115</v>
      </c>
      <c r="E256" s="9">
        <v>46058</v>
      </c>
      <c r="F256" s="10">
        <v>1840.19</v>
      </c>
      <c r="G256" s="8" t="s">
        <v>20</v>
      </c>
      <c r="H256" s="8" t="s">
        <v>47</v>
      </c>
      <c r="I256" s="8" t="s">
        <v>569</v>
      </c>
      <c r="J256" s="8" t="s">
        <v>62</v>
      </c>
      <c r="K256" s="8" t="s">
        <v>24</v>
      </c>
      <c r="L256" s="8" t="str">
        <f>IF(AND(F256&gt;Dashboard!$B$3,G256="No"),"Yes","")</f>
        <v/>
      </c>
      <c r="M256" s="8" t="str">
        <f t="shared" si="12"/>
        <v/>
      </c>
      <c r="N256" s="8" t="str">
        <f t="shared" si="13"/>
        <v/>
      </c>
      <c r="O256" s="18" t="str">
        <f>IF(COUNTIF($B$2:$B$301,B261)&gt;1,"Yes","")</f>
        <v/>
      </c>
      <c r="P256" s="8" t="str">
        <f t="shared" si="14"/>
        <v/>
      </c>
      <c r="Q256" s="8" t="str">
        <f t="shared" si="15"/>
        <v/>
      </c>
    </row>
    <row r="257" spans="1:17">
      <c r="A257" s="11">
        <v>256</v>
      </c>
      <c r="B257" s="11" t="s">
        <v>570</v>
      </c>
      <c r="C257" s="11" t="s">
        <v>161</v>
      </c>
      <c r="D257" s="11" t="s">
        <v>162</v>
      </c>
      <c r="E257" s="12">
        <v>46164</v>
      </c>
      <c r="F257" s="13">
        <v>1357.18</v>
      </c>
      <c r="G257" s="11" t="s">
        <v>20</v>
      </c>
      <c r="H257" s="11" t="s">
        <v>21</v>
      </c>
      <c r="I257" s="11" t="s">
        <v>571</v>
      </c>
      <c r="J257" s="11" t="s">
        <v>23</v>
      </c>
      <c r="K257" s="11" t="s">
        <v>37</v>
      </c>
      <c r="L257" s="11" t="str">
        <f>IF(AND(F257&gt;Dashboard!$B$3,G257="No"),"Yes","")</f>
        <v/>
      </c>
      <c r="M257" s="11" t="str">
        <f t="shared" si="12"/>
        <v/>
      </c>
      <c r="N257" s="11" t="str">
        <f t="shared" si="13"/>
        <v/>
      </c>
      <c r="O257" s="19" t="str">
        <f>IF(COUNTIF($B$2:$B$301,B262)&gt;1,"Yes","")</f>
        <v/>
      </c>
      <c r="P257" s="11" t="str">
        <f t="shared" si="14"/>
        <v/>
      </c>
      <c r="Q257" s="11" t="str">
        <f t="shared" si="15"/>
        <v/>
      </c>
    </row>
    <row r="258" spans="1:17">
      <c r="A258" s="8">
        <v>257</v>
      </c>
      <c r="B258" s="8" t="s">
        <v>572</v>
      </c>
      <c r="C258" s="8" t="s">
        <v>129</v>
      </c>
      <c r="D258" s="8" t="s">
        <v>130</v>
      </c>
      <c r="E258" s="9">
        <v>46043</v>
      </c>
      <c r="F258" s="10">
        <v>519.16999999999996</v>
      </c>
      <c r="G258" s="8" t="s">
        <v>20</v>
      </c>
      <c r="H258" s="8" t="s">
        <v>21</v>
      </c>
      <c r="I258" s="8" t="s">
        <v>573</v>
      </c>
      <c r="J258" s="8" t="s">
        <v>23</v>
      </c>
      <c r="K258" s="8" t="s">
        <v>57</v>
      </c>
      <c r="L258" s="8" t="str">
        <f>IF(AND(F258&gt;Dashboard!$B$3,G258="No"),"Yes","")</f>
        <v/>
      </c>
      <c r="M258" s="8" t="str">
        <f t="shared" ref="M258:M301" si="16">IF(I258="","Yes","")</f>
        <v/>
      </c>
      <c r="N258" s="8" t="str">
        <f t="shared" ref="N258:N301" si="17">IF(C258="","Yes","")</f>
        <v/>
      </c>
      <c r="O258" s="18" t="str">
        <f>IF(COUNTIF($B$2:$B$301,B263)&gt;1,"Yes","")</f>
        <v/>
      </c>
      <c r="P258" s="8" t="str">
        <f t="shared" ref="P258:P301" si="18">IF(WEEKDAY(E258,2)&gt;5,"Yes","")</f>
        <v/>
      </c>
      <c r="Q258" s="8" t="str">
        <f t="shared" ref="Q258:Q301" si="19">_xlfn.LET(_xlpm.HighAmt,L258="Yes",_xlpm.MissingPO,M258="Yes",_xlpm.DupInv,O258="Yes",_xlpm.MissingVendor,N258="Yes",_xlpm.WeekendPost,P258="Yes",_xlfn.TEXTJOIN("; ",TRUE,IF(_xlpm.HighAmt,"High-dollar unapproved",""),IF(_xlpm.MissingPO,"Missing PO",""),IF(_xlpm.DupInv,"Duplicate invoice",""),IF(_xlpm.MissingVendor,"Missing vendor ID",""),IF(_xlpm.WeekendPost,"Weekend posting","")))</f>
        <v/>
      </c>
    </row>
    <row r="259" spans="1:17">
      <c r="A259" s="11">
        <v>258</v>
      </c>
      <c r="B259" s="11" t="s">
        <v>574</v>
      </c>
      <c r="C259" s="11" t="s">
        <v>45</v>
      </c>
      <c r="D259" s="11" t="s">
        <v>46</v>
      </c>
      <c r="E259" s="12">
        <v>46041</v>
      </c>
      <c r="F259" s="13">
        <v>1996.99</v>
      </c>
      <c r="G259" s="11" t="s">
        <v>28</v>
      </c>
      <c r="H259" s="11"/>
      <c r="I259" s="11" t="s">
        <v>575</v>
      </c>
      <c r="J259" s="11" t="s">
        <v>30</v>
      </c>
      <c r="K259" s="11" t="s">
        <v>24</v>
      </c>
      <c r="L259" s="11" t="str">
        <f>IF(AND(F259&gt;Dashboard!$B$3,G259="No"),"Yes","")</f>
        <v/>
      </c>
      <c r="M259" s="11" t="str">
        <f t="shared" si="16"/>
        <v/>
      </c>
      <c r="N259" s="11" t="str">
        <f t="shared" si="17"/>
        <v/>
      </c>
      <c r="O259" s="19" t="str">
        <f>IF(COUNTIF($B$2:$B$301,B264)&gt;1,"Yes","")</f>
        <v/>
      </c>
      <c r="P259" s="11" t="str">
        <f t="shared" si="18"/>
        <v/>
      </c>
      <c r="Q259" s="11" t="str">
        <f t="shared" si="19"/>
        <v/>
      </c>
    </row>
    <row r="260" spans="1:17">
      <c r="A260" s="8">
        <v>259</v>
      </c>
      <c r="B260" s="8" t="s">
        <v>576</v>
      </c>
      <c r="C260" s="8"/>
      <c r="D260" s="8" t="s">
        <v>72</v>
      </c>
      <c r="E260" s="9">
        <v>46073</v>
      </c>
      <c r="F260" s="10">
        <v>1133.24</v>
      </c>
      <c r="G260" s="8" t="s">
        <v>20</v>
      </c>
      <c r="H260" s="8" t="s">
        <v>73</v>
      </c>
      <c r="I260" s="8" t="s">
        <v>577</v>
      </c>
      <c r="J260" s="8" t="s">
        <v>51</v>
      </c>
      <c r="K260" s="8" t="s">
        <v>57</v>
      </c>
      <c r="L260" s="8" t="str">
        <f>IF(AND(F260&gt;Dashboard!$B$3,G260="No"),"Yes","")</f>
        <v/>
      </c>
      <c r="M260" s="8" t="str">
        <f t="shared" si="16"/>
        <v/>
      </c>
      <c r="N260" s="8" t="str">
        <f t="shared" si="17"/>
        <v>Yes</v>
      </c>
      <c r="O260" s="18" t="str">
        <f>IF(COUNTIF($B$2:$B$301,B265)&gt;1,"Yes","")</f>
        <v/>
      </c>
      <c r="P260" s="8" t="str">
        <f t="shared" si="18"/>
        <v/>
      </c>
      <c r="Q260" s="8" t="str">
        <f t="shared" si="19"/>
        <v>Missing vendor ID</v>
      </c>
    </row>
    <row r="261" spans="1:17">
      <c r="A261" s="11">
        <v>260</v>
      </c>
      <c r="B261" s="11" t="s">
        <v>578</v>
      </c>
      <c r="C261" s="11" t="s">
        <v>129</v>
      </c>
      <c r="D261" s="11" t="s">
        <v>130</v>
      </c>
      <c r="E261" s="12">
        <v>46134</v>
      </c>
      <c r="F261" s="13">
        <v>175.55</v>
      </c>
      <c r="G261" s="11" t="s">
        <v>20</v>
      </c>
      <c r="H261" s="11" t="s">
        <v>41</v>
      </c>
      <c r="I261" s="11" t="s">
        <v>579</v>
      </c>
      <c r="J261" s="11" t="s">
        <v>23</v>
      </c>
      <c r="K261" s="11" t="s">
        <v>37</v>
      </c>
      <c r="L261" s="11" t="str">
        <f>IF(AND(F261&gt;Dashboard!$B$3,G261="No"),"Yes","")</f>
        <v/>
      </c>
      <c r="M261" s="11" t="str">
        <f t="shared" si="16"/>
        <v/>
      </c>
      <c r="N261" s="11" t="str">
        <f t="shared" si="17"/>
        <v/>
      </c>
      <c r="O261" s="19" t="str">
        <f>IF(COUNTIF($B$2:$B$301,B266)&gt;1,"Yes","")</f>
        <v/>
      </c>
      <c r="P261" s="11" t="str">
        <f t="shared" si="18"/>
        <v/>
      </c>
      <c r="Q261" s="11" t="str">
        <f t="shared" si="19"/>
        <v/>
      </c>
    </row>
    <row r="262" spans="1:17">
      <c r="A262" s="8">
        <v>261</v>
      </c>
      <c r="B262" s="8" t="s">
        <v>580</v>
      </c>
      <c r="C262" s="8" t="s">
        <v>26</v>
      </c>
      <c r="D262" s="8" t="s">
        <v>27</v>
      </c>
      <c r="E262" s="9">
        <v>46069</v>
      </c>
      <c r="F262" s="10">
        <v>320.02</v>
      </c>
      <c r="G262" s="8" t="s">
        <v>20</v>
      </c>
      <c r="H262" s="8" t="s">
        <v>21</v>
      </c>
      <c r="I262" s="8" t="s">
        <v>581</v>
      </c>
      <c r="J262" s="8" t="s">
        <v>79</v>
      </c>
      <c r="K262" s="8" t="s">
        <v>43</v>
      </c>
      <c r="L262" s="8" t="str">
        <f>IF(AND(F262&gt;Dashboard!$B$3,G262="No"),"Yes","")</f>
        <v/>
      </c>
      <c r="M262" s="8" t="str">
        <f t="shared" si="16"/>
        <v/>
      </c>
      <c r="N262" s="8" t="str">
        <f t="shared" si="17"/>
        <v/>
      </c>
      <c r="O262" s="18" t="str">
        <f>IF(COUNTIF($B$2:$B$301,B267)&gt;1,"Yes","")</f>
        <v/>
      </c>
      <c r="P262" s="8" t="str">
        <f t="shared" si="18"/>
        <v/>
      </c>
      <c r="Q262" s="8" t="str">
        <f t="shared" si="19"/>
        <v/>
      </c>
    </row>
    <row r="263" spans="1:17">
      <c r="A263" s="11">
        <v>262</v>
      </c>
      <c r="B263" s="11" t="s">
        <v>582</v>
      </c>
      <c r="C263" s="11" t="s">
        <v>129</v>
      </c>
      <c r="D263" s="11" t="s">
        <v>130</v>
      </c>
      <c r="E263" s="12">
        <v>46141</v>
      </c>
      <c r="F263" s="13">
        <v>1754.96</v>
      </c>
      <c r="G263" s="11" t="s">
        <v>20</v>
      </c>
      <c r="H263" s="11" t="s">
        <v>47</v>
      </c>
      <c r="I263" s="11" t="s">
        <v>583</v>
      </c>
      <c r="J263" s="11" t="s">
        <v>23</v>
      </c>
      <c r="K263" s="11" t="s">
        <v>43</v>
      </c>
      <c r="L263" s="11" t="str">
        <f>IF(AND(F263&gt;Dashboard!$B$3,G263="No"),"Yes","")</f>
        <v/>
      </c>
      <c r="M263" s="11" t="str">
        <f t="shared" si="16"/>
        <v/>
      </c>
      <c r="N263" s="11" t="str">
        <f t="shared" si="17"/>
        <v/>
      </c>
      <c r="O263" s="19" t="str">
        <f>IF(COUNTIF($B$2:$B$301,B268)&gt;1,"Yes","")</f>
        <v/>
      </c>
      <c r="P263" s="11" t="str">
        <f t="shared" si="18"/>
        <v/>
      </c>
      <c r="Q263" s="11" t="str">
        <f t="shared" si="19"/>
        <v/>
      </c>
    </row>
    <row r="264" spans="1:17">
      <c r="A264" s="8">
        <v>263</v>
      </c>
      <c r="B264" s="8" t="s">
        <v>584</v>
      </c>
      <c r="C264" s="8" t="s">
        <v>96</v>
      </c>
      <c r="D264" s="8" t="s">
        <v>97</v>
      </c>
      <c r="E264" s="9">
        <v>46094</v>
      </c>
      <c r="F264" s="10">
        <v>915.93</v>
      </c>
      <c r="G264" s="8" t="s">
        <v>20</v>
      </c>
      <c r="H264" s="8" t="s">
        <v>47</v>
      </c>
      <c r="I264" s="8" t="s">
        <v>585</v>
      </c>
      <c r="J264" s="8" t="s">
        <v>30</v>
      </c>
      <c r="K264" s="8" t="s">
        <v>57</v>
      </c>
      <c r="L264" s="8" t="str">
        <f>IF(AND(F264&gt;Dashboard!$B$3,G264="No"),"Yes","")</f>
        <v/>
      </c>
      <c r="M264" s="8" t="str">
        <f t="shared" si="16"/>
        <v/>
      </c>
      <c r="N264" s="8" t="str">
        <f t="shared" si="17"/>
        <v/>
      </c>
      <c r="O264" s="18" t="str">
        <f>IF(COUNTIF($B$2:$B$301,B269)&gt;1,"Yes","")</f>
        <v/>
      </c>
      <c r="P264" s="8" t="str">
        <f t="shared" si="18"/>
        <v/>
      </c>
      <c r="Q264" s="8" t="str">
        <f t="shared" si="19"/>
        <v/>
      </c>
    </row>
    <row r="265" spans="1:17">
      <c r="A265" s="11">
        <v>264</v>
      </c>
      <c r="B265" s="11" t="s">
        <v>586</v>
      </c>
      <c r="C265" s="11" t="s">
        <v>71</v>
      </c>
      <c r="D265" s="11" t="s">
        <v>72</v>
      </c>
      <c r="E265" s="12">
        <v>46143</v>
      </c>
      <c r="F265" s="13">
        <v>1543.44</v>
      </c>
      <c r="G265" s="11" t="s">
        <v>20</v>
      </c>
      <c r="H265" s="11" t="s">
        <v>41</v>
      </c>
      <c r="I265" s="11" t="s">
        <v>587</v>
      </c>
      <c r="J265" s="11" t="s">
        <v>23</v>
      </c>
      <c r="K265" s="11" t="s">
        <v>24</v>
      </c>
      <c r="L265" s="11" t="str">
        <f>IF(AND(F265&gt;Dashboard!$B$3,G265="No"),"Yes","")</f>
        <v/>
      </c>
      <c r="M265" s="11" t="str">
        <f t="shared" si="16"/>
        <v/>
      </c>
      <c r="N265" s="11" t="str">
        <f t="shared" si="17"/>
        <v/>
      </c>
      <c r="O265" s="19" t="str">
        <f>IF(COUNTIF($B$2:$B$301,B270)&gt;1,"Yes","")</f>
        <v/>
      </c>
      <c r="P265" s="11" t="str">
        <f t="shared" si="18"/>
        <v/>
      </c>
      <c r="Q265" s="11" t="str">
        <f t="shared" si="19"/>
        <v/>
      </c>
    </row>
    <row r="266" spans="1:17">
      <c r="A266" s="8">
        <v>265</v>
      </c>
      <c r="B266" s="8" t="s">
        <v>588</v>
      </c>
      <c r="C266" s="8" t="s">
        <v>87</v>
      </c>
      <c r="D266" s="8" t="s">
        <v>88</v>
      </c>
      <c r="E266" s="9">
        <v>46192</v>
      </c>
      <c r="F266" s="10">
        <v>2948.74</v>
      </c>
      <c r="G266" s="8" t="s">
        <v>20</v>
      </c>
      <c r="H266" s="8" t="s">
        <v>21</v>
      </c>
      <c r="I266" s="8" t="s">
        <v>589</v>
      </c>
      <c r="J266" s="8" t="s">
        <v>30</v>
      </c>
      <c r="K266" s="8" t="s">
        <v>57</v>
      </c>
      <c r="L266" s="8" t="str">
        <f>IF(AND(F266&gt;Dashboard!$B$3,G266="No"),"Yes","")</f>
        <v/>
      </c>
      <c r="M266" s="8" t="str">
        <f t="shared" si="16"/>
        <v/>
      </c>
      <c r="N266" s="8" t="str">
        <f t="shared" si="17"/>
        <v/>
      </c>
      <c r="O266" s="18" t="str">
        <f>IF(COUNTIF($B$2:$B$301,B271)&gt;1,"Yes","")</f>
        <v/>
      </c>
      <c r="P266" s="8" t="str">
        <f t="shared" si="18"/>
        <v/>
      </c>
      <c r="Q266" s="8" t="str">
        <f t="shared" si="19"/>
        <v/>
      </c>
    </row>
    <row r="267" spans="1:17">
      <c r="A267" s="11">
        <v>266</v>
      </c>
      <c r="B267" s="11" t="s">
        <v>590</v>
      </c>
      <c r="C267" s="11" t="s">
        <v>161</v>
      </c>
      <c r="D267" s="11" t="s">
        <v>162</v>
      </c>
      <c r="E267" s="12">
        <v>46202</v>
      </c>
      <c r="F267" s="13">
        <v>385.83</v>
      </c>
      <c r="G267" s="11" t="s">
        <v>28</v>
      </c>
      <c r="H267" s="11"/>
      <c r="I267" s="11" t="s">
        <v>591</v>
      </c>
      <c r="J267" s="11" t="s">
        <v>79</v>
      </c>
      <c r="K267" s="11" t="s">
        <v>37</v>
      </c>
      <c r="L267" s="11" t="str">
        <f>IF(AND(F267&gt;Dashboard!$B$3,G267="No"),"Yes","")</f>
        <v/>
      </c>
      <c r="M267" s="11" t="str">
        <f t="shared" si="16"/>
        <v/>
      </c>
      <c r="N267" s="11" t="str">
        <f t="shared" si="17"/>
        <v/>
      </c>
      <c r="O267" s="19" t="str">
        <f>IF(COUNTIF($B$2:$B$301,B272)&gt;1,"Yes","")</f>
        <v/>
      </c>
      <c r="P267" s="11" t="str">
        <f t="shared" si="18"/>
        <v/>
      </c>
      <c r="Q267" s="11" t="str">
        <f t="shared" si="19"/>
        <v/>
      </c>
    </row>
    <row r="268" spans="1:17">
      <c r="A268" s="8">
        <v>267</v>
      </c>
      <c r="B268" s="8" t="s">
        <v>592</v>
      </c>
      <c r="C268" s="8" t="s">
        <v>102</v>
      </c>
      <c r="D268" s="8" t="s">
        <v>103</v>
      </c>
      <c r="E268" s="9">
        <v>46028</v>
      </c>
      <c r="F268" s="10">
        <v>161.54</v>
      </c>
      <c r="G268" s="8" t="s">
        <v>20</v>
      </c>
      <c r="H268" s="8" t="s">
        <v>47</v>
      </c>
      <c r="I268" s="8" t="s">
        <v>593</v>
      </c>
      <c r="J268" s="8" t="s">
        <v>23</v>
      </c>
      <c r="K268" s="8" t="s">
        <v>57</v>
      </c>
      <c r="L268" s="8" t="str">
        <f>IF(AND(F268&gt;Dashboard!$B$3,G268="No"),"Yes","")</f>
        <v/>
      </c>
      <c r="M268" s="8" t="str">
        <f t="shared" si="16"/>
        <v/>
      </c>
      <c r="N268" s="8" t="str">
        <f t="shared" si="17"/>
        <v/>
      </c>
      <c r="O268" s="18" t="str">
        <f>IF(COUNTIF($B$2:$B$301,B273)&gt;1,"Yes","")</f>
        <v/>
      </c>
      <c r="P268" s="8" t="str">
        <f t="shared" si="18"/>
        <v/>
      </c>
      <c r="Q268" s="8" t="str">
        <f t="shared" si="19"/>
        <v/>
      </c>
    </row>
    <row r="269" spans="1:17">
      <c r="A269" s="11">
        <v>268</v>
      </c>
      <c r="B269" s="11" t="s">
        <v>594</v>
      </c>
      <c r="C269" s="11" t="s">
        <v>87</v>
      </c>
      <c r="D269" s="11" t="s">
        <v>88</v>
      </c>
      <c r="E269" s="12">
        <v>46202</v>
      </c>
      <c r="F269" s="13">
        <v>2708.88</v>
      </c>
      <c r="G269" s="11" t="s">
        <v>20</v>
      </c>
      <c r="H269" s="11" t="s">
        <v>41</v>
      </c>
      <c r="I269" s="11"/>
      <c r="J269" s="11" t="s">
        <v>56</v>
      </c>
      <c r="K269" s="11" t="s">
        <v>43</v>
      </c>
      <c r="L269" s="11" t="str">
        <f>IF(AND(F269&gt;Dashboard!$B$3,G269="No"),"Yes","")</f>
        <v/>
      </c>
      <c r="M269" s="11" t="str">
        <f t="shared" si="16"/>
        <v>Yes</v>
      </c>
      <c r="N269" s="11" t="str">
        <f t="shared" si="17"/>
        <v/>
      </c>
      <c r="O269" s="19" t="str">
        <f>IF(COUNTIF($B$2:$B$301,B274)&gt;1,"Yes","")</f>
        <v/>
      </c>
      <c r="P269" s="11" t="str">
        <f t="shared" si="18"/>
        <v/>
      </c>
      <c r="Q269" s="11" t="str">
        <f t="shared" si="19"/>
        <v>Missing PO</v>
      </c>
    </row>
    <row r="270" spans="1:17">
      <c r="A270" s="8">
        <v>269</v>
      </c>
      <c r="B270" s="8" t="s">
        <v>595</v>
      </c>
      <c r="C270" s="8" t="s">
        <v>87</v>
      </c>
      <c r="D270" s="8" t="s">
        <v>88</v>
      </c>
      <c r="E270" s="9">
        <v>46202</v>
      </c>
      <c r="F270" s="10">
        <v>700.46</v>
      </c>
      <c r="G270" s="8" t="s">
        <v>20</v>
      </c>
      <c r="H270" s="8" t="s">
        <v>34</v>
      </c>
      <c r="I270" s="8" t="s">
        <v>596</v>
      </c>
      <c r="J270" s="8" t="s">
        <v>62</v>
      </c>
      <c r="K270" s="8" t="s">
        <v>57</v>
      </c>
      <c r="L270" s="8" t="str">
        <f>IF(AND(F270&gt;Dashboard!$B$3,G270="No"),"Yes","")</f>
        <v/>
      </c>
      <c r="M270" s="8" t="str">
        <f t="shared" si="16"/>
        <v/>
      </c>
      <c r="N270" s="8" t="str">
        <f t="shared" si="17"/>
        <v/>
      </c>
      <c r="O270" s="18" t="str">
        <f>IF(COUNTIF($B$2:$B$301,B275)&gt;1,"Yes","")</f>
        <v>Yes</v>
      </c>
      <c r="P270" s="8" t="str">
        <f t="shared" si="18"/>
        <v/>
      </c>
      <c r="Q270" s="8" t="str">
        <f t="shared" si="19"/>
        <v>Duplicate invoice</v>
      </c>
    </row>
    <row r="271" spans="1:17">
      <c r="A271" s="11">
        <v>270</v>
      </c>
      <c r="B271" s="11" t="s">
        <v>597</v>
      </c>
      <c r="C271" s="11" t="s">
        <v>59</v>
      </c>
      <c r="D271" s="11" t="s">
        <v>60</v>
      </c>
      <c r="E271" s="12">
        <v>46055</v>
      </c>
      <c r="F271" s="13">
        <v>839.46</v>
      </c>
      <c r="G271" s="11" t="s">
        <v>28</v>
      </c>
      <c r="H271" s="11"/>
      <c r="I271" s="11" t="s">
        <v>598</v>
      </c>
      <c r="J271" s="11" t="s">
        <v>51</v>
      </c>
      <c r="K271" s="11" t="s">
        <v>43</v>
      </c>
      <c r="L271" s="11" t="str">
        <f>IF(AND(F271&gt;Dashboard!$B$3,G271="No"),"Yes","")</f>
        <v/>
      </c>
      <c r="M271" s="11" t="str">
        <f t="shared" si="16"/>
        <v/>
      </c>
      <c r="N271" s="11" t="str">
        <f t="shared" si="17"/>
        <v/>
      </c>
      <c r="O271" s="19" t="str">
        <f>IF(COUNTIF($B$2:$B$301,B276)&gt;1,"Yes","")</f>
        <v>Yes</v>
      </c>
      <c r="P271" s="11" t="str">
        <f t="shared" si="18"/>
        <v/>
      </c>
      <c r="Q271" s="11" t="str">
        <f t="shared" si="19"/>
        <v>Duplicate invoice</v>
      </c>
    </row>
    <row r="272" spans="1:17">
      <c r="A272" s="8">
        <v>271</v>
      </c>
      <c r="B272" s="8" t="s">
        <v>599</v>
      </c>
      <c r="C272" s="8" t="s">
        <v>39</v>
      </c>
      <c r="D272" s="8" t="s">
        <v>40</v>
      </c>
      <c r="E272" s="9">
        <v>46100</v>
      </c>
      <c r="F272" s="10">
        <v>445.67</v>
      </c>
      <c r="G272" s="8" t="s">
        <v>28</v>
      </c>
      <c r="H272" s="8"/>
      <c r="I272" s="8" t="s">
        <v>600</v>
      </c>
      <c r="J272" s="8" t="s">
        <v>62</v>
      </c>
      <c r="K272" s="8" t="s">
        <v>57</v>
      </c>
      <c r="L272" s="8" t="str">
        <f>IF(AND(F272&gt;Dashboard!$B$3,G272="No"),"Yes","")</f>
        <v/>
      </c>
      <c r="M272" s="8" t="str">
        <f t="shared" si="16"/>
        <v/>
      </c>
      <c r="N272" s="8" t="str">
        <f t="shared" si="17"/>
        <v/>
      </c>
      <c r="O272" s="18" t="str">
        <f>IF(COUNTIF($B$2:$B$301,B277)&gt;1,"Yes","")</f>
        <v/>
      </c>
      <c r="P272" s="8" t="str">
        <f t="shared" si="18"/>
        <v/>
      </c>
      <c r="Q272" s="8" t="str">
        <f t="shared" si="19"/>
        <v/>
      </c>
    </row>
    <row r="273" spans="1:17">
      <c r="A273" s="11">
        <v>272</v>
      </c>
      <c r="B273" s="11" t="s">
        <v>601</v>
      </c>
      <c r="C273" s="11" t="s">
        <v>67</v>
      </c>
      <c r="D273" s="11" t="s">
        <v>68</v>
      </c>
      <c r="E273" s="12">
        <v>46112</v>
      </c>
      <c r="F273" s="13">
        <v>3404.59</v>
      </c>
      <c r="G273" s="11" t="s">
        <v>20</v>
      </c>
      <c r="H273" s="11" t="s">
        <v>34</v>
      </c>
      <c r="I273" s="11" t="s">
        <v>602</v>
      </c>
      <c r="J273" s="11" t="s">
        <v>56</v>
      </c>
      <c r="K273" s="11" t="s">
        <v>24</v>
      </c>
      <c r="L273" s="11" t="str">
        <f>IF(AND(F273&gt;Dashboard!$B$3,G273="No"),"Yes","")</f>
        <v/>
      </c>
      <c r="M273" s="11" t="str">
        <f t="shared" si="16"/>
        <v/>
      </c>
      <c r="N273" s="11" t="str">
        <f t="shared" si="17"/>
        <v/>
      </c>
      <c r="O273" s="19" t="str">
        <f>IF(COUNTIF($B$2:$B$301,B278)&gt;1,"Yes","")</f>
        <v/>
      </c>
      <c r="P273" s="11" t="str">
        <f t="shared" si="18"/>
        <v/>
      </c>
      <c r="Q273" s="11" t="str">
        <f t="shared" si="19"/>
        <v/>
      </c>
    </row>
    <row r="274" spans="1:17">
      <c r="A274" s="8">
        <v>273</v>
      </c>
      <c r="B274" s="8" t="s">
        <v>603</v>
      </c>
      <c r="C274" s="8" t="s">
        <v>114</v>
      </c>
      <c r="D274" s="8" t="s">
        <v>115</v>
      </c>
      <c r="E274" s="9">
        <v>46028</v>
      </c>
      <c r="F274" s="10">
        <v>1940.57</v>
      </c>
      <c r="G274" s="8" t="s">
        <v>20</v>
      </c>
      <c r="H274" s="8" t="s">
        <v>21</v>
      </c>
      <c r="I274" s="8" t="s">
        <v>604</v>
      </c>
      <c r="J274" s="8" t="s">
        <v>30</v>
      </c>
      <c r="K274" s="8" t="s">
        <v>24</v>
      </c>
      <c r="L274" s="8" t="str">
        <f>IF(AND(F274&gt;Dashboard!$B$3,G274="No"),"Yes","")</f>
        <v/>
      </c>
      <c r="M274" s="8" t="str">
        <f t="shared" si="16"/>
        <v/>
      </c>
      <c r="N274" s="8" t="str">
        <f t="shared" si="17"/>
        <v/>
      </c>
      <c r="O274" s="18" t="str">
        <f>IF(COUNTIF($B$2:$B$301,B279)&gt;1,"Yes","")</f>
        <v/>
      </c>
      <c r="P274" s="8" t="str">
        <f t="shared" si="18"/>
        <v/>
      </c>
      <c r="Q274" s="8" t="str">
        <f t="shared" si="19"/>
        <v/>
      </c>
    </row>
    <row r="275" spans="1:17">
      <c r="A275" s="11">
        <v>274</v>
      </c>
      <c r="B275" s="11" t="s">
        <v>605</v>
      </c>
      <c r="C275" s="11" t="s">
        <v>71</v>
      </c>
      <c r="D275" s="11" t="s">
        <v>72</v>
      </c>
      <c r="E275" s="12">
        <v>46161</v>
      </c>
      <c r="F275" s="13">
        <v>417.61</v>
      </c>
      <c r="G275" s="11" t="s">
        <v>20</v>
      </c>
      <c r="H275" s="11" t="s">
        <v>73</v>
      </c>
      <c r="I275" s="11" t="s">
        <v>606</v>
      </c>
      <c r="J275" s="11" t="s">
        <v>56</v>
      </c>
      <c r="K275" s="11" t="s">
        <v>24</v>
      </c>
      <c r="L275" s="11" t="str">
        <f>IF(AND(F275&gt;Dashboard!$B$3,G275="No"),"Yes","")</f>
        <v/>
      </c>
      <c r="M275" s="11" t="str">
        <f t="shared" si="16"/>
        <v/>
      </c>
      <c r="N275" s="11" t="str">
        <f t="shared" si="17"/>
        <v/>
      </c>
      <c r="O275" s="19" t="str">
        <f>IF(COUNTIF($B$2:$B$301,B280)&gt;1,"Yes","")</f>
        <v/>
      </c>
      <c r="P275" s="11" t="str">
        <f t="shared" si="18"/>
        <v/>
      </c>
      <c r="Q275" s="11" t="str">
        <f t="shared" si="19"/>
        <v/>
      </c>
    </row>
    <row r="276" spans="1:17">
      <c r="A276" s="8">
        <v>275</v>
      </c>
      <c r="B276" s="8" t="s">
        <v>605</v>
      </c>
      <c r="C276" s="8" t="s">
        <v>71</v>
      </c>
      <c r="D276" s="8" t="s">
        <v>72</v>
      </c>
      <c r="E276" s="9">
        <v>46199</v>
      </c>
      <c r="F276" s="10">
        <v>476.07</v>
      </c>
      <c r="G276" s="8" t="s">
        <v>20</v>
      </c>
      <c r="H276" s="8" t="s">
        <v>21</v>
      </c>
      <c r="I276" s="8" t="s">
        <v>607</v>
      </c>
      <c r="J276" s="8" t="s">
        <v>36</v>
      </c>
      <c r="K276" s="8" t="s">
        <v>24</v>
      </c>
      <c r="L276" s="8" t="str">
        <f>IF(AND(F276&gt;Dashboard!$B$3,G276="No"),"Yes","")</f>
        <v/>
      </c>
      <c r="M276" s="8" t="str">
        <f t="shared" si="16"/>
        <v/>
      </c>
      <c r="N276" s="8" t="str">
        <f t="shared" si="17"/>
        <v/>
      </c>
      <c r="O276" s="18" t="str">
        <f>IF(COUNTIF($B$2:$B$301,B281)&gt;1,"Yes","")</f>
        <v/>
      </c>
      <c r="P276" s="8" t="str">
        <f t="shared" si="18"/>
        <v/>
      </c>
      <c r="Q276" s="8" t="str">
        <f t="shared" si="19"/>
        <v/>
      </c>
    </row>
    <row r="277" spans="1:17">
      <c r="A277" s="11">
        <v>276</v>
      </c>
      <c r="B277" s="11" t="s">
        <v>608</v>
      </c>
      <c r="C277" s="11" t="s">
        <v>26</v>
      </c>
      <c r="D277" s="11" t="s">
        <v>27</v>
      </c>
      <c r="E277" s="12">
        <v>46034</v>
      </c>
      <c r="F277" s="13">
        <v>640.25</v>
      </c>
      <c r="G277" s="11" t="s">
        <v>20</v>
      </c>
      <c r="H277" s="11" t="s">
        <v>34</v>
      </c>
      <c r="I277" s="11" t="s">
        <v>609</v>
      </c>
      <c r="J277" s="11" t="s">
        <v>23</v>
      </c>
      <c r="K277" s="11" t="s">
        <v>43</v>
      </c>
      <c r="L277" s="11" t="str">
        <f>IF(AND(F277&gt;Dashboard!$B$3,G277="No"),"Yes","")</f>
        <v/>
      </c>
      <c r="M277" s="11" t="str">
        <f t="shared" si="16"/>
        <v/>
      </c>
      <c r="N277" s="11" t="str">
        <f t="shared" si="17"/>
        <v/>
      </c>
      <c r="O277" s="19" t="str">
        <f>IF(COUNTIF($B$2:$B$301,B282)&gt;1,"Yes","")</f>
        <v/>
      </c>
      <c r="P277" s="11" t="str">
        <f t="shared" si="18"/>
        <v/>
      </c>
      <c r="Q277" s="11" t="str">
        <f t="shared" si="19"/>
        <v/>
      </c>
    </row>
    <row r="278" spans="1:17">
      <c r="A278" s="8">
        <v>277</v>
      </c>
      <c r="B278" s="8" t="s">
        <v>610</v>
      </c>
      <c r="C278" s="8" t="s">
        <v>152</v>
      </c>
      <c r="D278" s="8" t="s">
        <v>64</v>
      </c>
      <c r="E278" s="9">
        <v>46143</v>
      </c>
      <c r="F278" s="10">
        <v>419.02</v>
      </c>
      <c r="G278" s="8" t="s">
        <v>20</v>
      </c>
      <c r="H278" s="8" t="s">
        <v>34</v>
      </c>
      <c r="I278" s="8" t="s">
        <v>611</v>
      </c>
      <c r="J278" s="8" t="s">
        <v>36</v>
      </c>
      <c r="K278" s="8" t="s">
        <v>43</v>
      </c>
      <c r="L278" s="8" t="str">
        <f>IF(AND(F278&gt;Dashboard!$B$3,G278="No"),"Yes","")</f>
        <v/>
      </c>
      <c r="M278" s="8" t="str">
        <f t="shared" si="16"/>
        <v/>
      </c>
      <c r="N278" s="8" t="str">
        <f t="shared" si="17"/>
        <v/>
      </c>
      <c r="O278" s="18" t="str">
        <f>IF(COUNTIF($B$2:$B$301,B283)&gt;1,"Yes","")</f>
        <v/>
      </c>
      <c r="P278" s="8" t="str">
        <f t="shared" si="18"/>
        <v/>
      </c>
      <c r="Q278" s="8" t="str">
        <f t="shared" si="19"/>
        <v/>
      </c>
    </row>
    <row r="279" spans="1:17">
      <c r="A279" s="11">
        <v>278</v>
      </c>
      <c r="B279" s="11" t="s">
        <v>612</v>
      </c>
      <c r="C279" s="11" t="s">
        <v>32</v>
      </c>
      <c r="D279" s="11" t="s">
        <v>33</v>
      </c>
      <c r="E279" s="12">
        <v>46059</v>
      </c>
      <c r="F279" s="13">
        <v>766.6</v>
      </c>
      <c r="G279" s="11" t="s">
        <v>20</v>
      </c>
      <c r="H279" s="11" t="s">
        <v>41</v>
      </c>
      <c r="I279" s="11" t="s">
        <v>613</v>
      </c>
      <c r="J279" s="11" t="s">
        <v>62</v>
      </c>
      <c r="K279" s="11" t="s">
        <v>37</v>
      </c>
      <c r="L279" s="11" t="str">
        <f>IF(AND(F279&gt;Dashboard!$B$3,G279="No"),"Yes","")</f>
        <v/>
      </c>
      <c r="M279" s="11" t="str">
        <f t="shared" si="16"/>
        <v/>
      </c>
      <c r="N279" s="11" t="str">
        <f t="shared" si="17"/>
        <v/>
      </c>
      <c r="O279" s="19" t="str">
        <f>IF(COUNTIF($B$2:$B$301,B284)&gt;1,"Yes","")</f>
        <v/>
      </c>
      <c r="P279" s="11" t="str">
        <f t="shared" si="18"/>
        <v/>
      </c>
      <c r="Q279" s="11" t="str">
        <f t="shared" si="19"/>
        <v/>
      </c>
    </row>
    <row r="280" spans="1:17">
      <c r="A280" s="8">
        <v>279</v>
      </c>
      <c r="B280" s="8" t="s">
        <v>614</v>
      </c>
      <c r="C280" s="8" t="s">
        <v>18</v>
      </c>
      <c r="D280" s="8" t="s">
        <v>19</v>
      </c>
      <c r="E280" s="9">
        <v>46132</v>
      </c>
      <c r="F280" s="10">
        <v>50.72</v>
      </c>
      <c r="G280" s="8" t="s">
        <v>20</v>
      </c>
      <c r="H280" s="8" t="s">
        <v>21</v>
      </c>
      <c r="I280" s="8" t="s">
        <v>615</v>
      </c>
      <c r="J280" s="8" t="s">
        <v>51</v>
      </c>
      <c r="K280" s="8" t="s">
        <v>24</v>
      </c>
      <c r="L280" s="8" t="str">
        <f>IF(AND(F280&gt;Dashboard!$B$3,G280="No"),"Yes","")</f>
        <v/>
      </c>
      <c r="M280" s="8" t="str">
        <f t="shared" si="16"/>
        <v/>
      </c>
      <c r="N280" s="8" t="str">
        <f t="shared" si="17"/>
        <v/>
      </c>
      <c r="O280" s="18" t="str">
        <f>IF(COUNTIF($B$2:$B$301,B285)&gt;1,"Yes","")</f>
        <v/>
      </c>
      <c r="P280" s="8" t="str">
        <f t="shared" si="18"/>
        <v/>
      </c>
      <c r="Q280" s="8" t="str">
        <f t="shared" si="19"/>
        <v/>
      </c>
    </row>
    <row r="281" spans="1:17">
      <c r="A281" s="11">
        <v>280</v>
      </c>
      <c r="B281" s="11" t="s">
        <v>616</v>
      </c>
      <c r="C281" s="11" t="s">
        <v>152</v>
      </c>
      <c r="D281" s="11" t="s">
        <v>64</v>
      </c>
      <c r="E281" s="12">
        <v>46170</v>
      </c>
      <c r="F281" s="13">
        <v>1172.1099999999999</v>
      </c>
      <c r="G281" s="11" t="s">
        <v>20</v>
      </c>
      <c r="H281" s="11" t="s">
        <v>21</v>
      </c>
      <c r="I281" s="11" t="s">
        <v>617</v>
      </c>
      <c r="J281" s="11" t="s">
        <v>30</v>
      </c>
      <c r="K281" s="11" t="s">
        <v>24</v>
      </c>
      <c r="L281" s="11" t="str">
        <f>IF(AND(F281&gt;Dashboard!$B$3,G281="No"),"Yes","")</f>
        <v/>
      </c>
      <c r="M281" s="11" t="str">
        <f t="shared" si="16"/>
        <v/>
      </c>
      <c r="N281" s="11" t="str">
        <f t="shared" si="17"/>
        <v/>
      </c>
      <c r="O281" s="19" t="str">
        <f>IF(COUNTIF($B$2:$B$301,B286)&gt;1,"Yes","")</f>
        <v/>
      </c>
      <c r="P281" s="11" t="str">
        <f t="shared" si="18"/>
        <v/>
      </c>
      <c r="Q281" s="11" t="str">
        <f t="shared" si="19"/>
        <v/>
      </c>
    </row>
    <row r="282" spans="1:17">
      <c r="A282" s="8">
        <v>281</v>
      </c>
      <c r="B282" s="8" t="s">
        <v>618</v>
      </c>
      <c r="C282" s="8" t="s">
        <v>26</v>
      </c>
      <c r="D282" s="8" t="s">
        <v>27</v>
      </c>
      <c r="E282" s="9">
        <v>46027</v>
      </c>
      <c r="F282" s="10">
        <v>324.88</v>
      </c>
      <c r="G282" s="8" t="s">
        <v>20</v>
      </c>
      <c r="H282" s="8" t="s">
        <v>21</v>
      </c>
      <c r="I282" s="8"/>
      <c r="J282" s="8" t="s">
        <v>23</v>
      </c>
      <c r="K282" s="8" t="s">
        <v>37</v>
      </c>
      <c r="L282" s="8" t="str">
        <f>IF(AND(F282&gt;Dashboard!$B$3,G282="No"),"Yes","")</f>
        <v/>
      </c>
      <c r="M282" s="8" t="str">
        <f t="shared" si="16"/>
        <v>Yes</v>
      </c>
      <c r="N282" s="8" t="str">
        <f t="shared" si="17"/>
        <v/>
      </c>
      <c r="O282" s="18" t="str">
        <f>IF(COUNTIF($B$2:$B$301,B287)&gt;1,"Yes","")</f>
        <v/>
      </c>
      <c r="P282" s="8" t="str">
        <f t="shared" si="18"/>
        <v/>
      </c>
      <c r="Q282" s="8" t="str">
        <f t="shared" si="19"/>
        <v>Missing PO</v>
      </c>
    </row>
    <row r="283" spans="1:17">
      <c r="A283" s="11">
        <v>282</v>
      </c>
      <c r="B283" s="11" t="s">
        <v>619</v>
      </c>
      <c r="C283" s="11" t="s">
        <v>59</v>
      </c>
      <c r="D283" s="11" t="s">
        <v>60</v>
      </c>
      <c r="E283" s="12">
        <v>46098</v>
      </c>
      <c r="F283" s="13">
        <v>810.32</v>
      </c>
      <c r="G283" s="11" t="s">
        <v>28</v>
      </c>
      <c r="H283" s="11"/>
      <c r="I283" s="11" t="s">
        <v>620</v>
      </c>
      <c r="J283" s="11" t="s">
        <v>36</v>
      </c>
      <c r="K283" s="11" t="s">
        <v>43</v>
      </c>
      <c r="L283" s="11" t="str">
        <f>IF(AND(F283&gt;Dashboard!$B$3,G283="No"),"Yes","")</f>
        <v/>
      </c>
      <c r="M283" s="11" t="str">
        <f t="shared" si="16"/>
        <v/>
      </c>
      <c r="N283" s="11" t="str">
        <f t="shared" si="17"/>
        <v/>
      </c>
      <c r="O283" s="19" t="str">
        <f>IF(COUNTIF($B$2:$B$301,B288)&gt;1,"Yes","")</f>
        <v/>
      </c>
      <c r="P283" s="11" t="str">
        <f t="shared" si="18"/>
        <v/>
      </c>
      <c r="Q283" s="11" t="str">
        <f t="shared" si="19"/>
        <v/>
      </c>
    </row>
    <row r="284" spans="1:17">
      <c r="A284" s="8">
        <v>283</v>
      </c>
      <c r="B284" s="8" t="s">
        <v>621</v>
      </c>
      <c r="C284" s="8" t="s">
        <v>102</v>
      </c>
      <c r="D284" s="8" t="s">
        <v>103</v>
      </c>
      <c r="E284" s="9">
        <v>46072</v>
      </c>
      <c r="F284" s="10">
        <v>386.49</v>
      </c>
      <c r="G284" s="8" t="s">
        <v>20</v>
      </c>
      <c r="H284" s="8" t="s">
        <v>34</v>
      </c>
      <c r="I284" s="8" t="s">
        <v>622</v>
      </c>
      <c r="J284" s="8" t="s">
        <v>79</v>
      </c>
      <c r="K284" s="8" t="s">
        <v>37</v>
      </c>
      <c r="L284" s="8" t="str">
        <f>IF(AND(F284&gt;Dashboard!$B$3,G284="No"),"Yes","")</f>
        <v/>
      </c>
      <c r="M284" s="8" t="str">
        <f t="shared" si="16"/>
        <v/>
      </c>
      <c r="N284" s="8" t="str">
        <f t="shared" si="17"/>
        <v/>
      </c>
      <c r="O284" s="18" t="str">
        <f>IF(COUNTIF($B$2:$B$301,B289)&gt;1,"Yes","")</f>
        <v/>
      </c>
      <c r="P284" s="8" t="str">
        <f t="shared" si="18"/>
        <v/>
      </c>
      <c r="Q284" s="8" t="str">
        <f t="shared" si="19"/>
        <v/>
      </c>
    </row>
    <row r="285" spans="1:17">
      <c r="A285" s="11">
        <v>284</v>
      </c>
      <c r="B285" s="11" t="s">
        <v>623</v>
      </c>
      <c r="C285" s="11" t="s">
        <v>96</v>
      </c>
      <c r="D285" s="11" t="s">
        <v>97</v>
      </c>
      <c r="E285" s="12">
        <v>46128</v>
      </c>
      <c r="F285" s="13">
        <v>1134.18</v>
      </c>
      <c r="G285" s="11" t="s">
        <v>20</v>
      </c>
      <c r="H285" s="11" t="s">
        <v>21</v>
      </c>
      <c r="I285" s="11" t="s">
        <v>624</v>
      </c>
      <c r="J285" s="11" t="s">
        <v>30</v>
      </c>
      <c r="K285" s="11" t="s">
        <v>24</v>
      </c>
      <c r="L285" s="11" t="str">
        <f>IF(AND(F285&gt;Dashboard!$B$3,G285="No"),"Yes","")</f>
        <v/>
      </c>
      <c r="M285" s="11" t="str">
        <f t="shared" si="16"/>
        <v/>
      </c>
      <c r="N285" s="11" t="str">
        <f t="shared" si="17"/>
        <v/>
      </c>
      <c r="O285" s="19" t="str">
        <f>IF(COUNTIF($B$2:$B$301,B290)&gt;1,"Yes","")</f>
        <v/>
      </c>
      <c r="P285" s="11" t="str">
        <f t="shared" si="18"/>
        <v/>
      </c>
      <c r="Q285" s="11" t="str">
        <f t="shared" si="19"/>
        <v/>
      </c>
    </row>
    <row r="286" spans="1:17">
      <c r="A286" s="8">
        <v>285</v>
      </c>
      <c r="B286" s="8" t="s">
        <v>625</v>
      </c>
      <c r="C286" s="8" t="s">
        <v>71</v>
      </c>
      <c r="D286" s="8" t="s">
        <v>72</v>
      </c>
      <c r="E286" s="9">
        <v>46111</v>
      </c>
      <c r="F286" s="10">
        <v>1598.64</v>
      </c>
      <c r="G286" s="8" t="s">
        <v>20</v>
      </c>
      <c r="H286" s="8" t="s">
        <v>47</v>
      </c>
      <c r="I286" s="8" t="s">
        <v>626</v>
      </c>
      <c r="J286" s="8" t="s">
        <v>79</v>
      </c>
      <c r="K286" s="8" t="s">
        <v>24</v>
      </c>
      <c r="L286" s="8" t="str">
        <f>IF(AND(F286&gt;Dashboard!$B$3,G286="No"),"Yes","")</f>
        <v/>
      </c>
      <c r="M286" s="8" t="str">
        <f t="shared" si="16"/>
        <v/>
      </c>
      <c r="N286" s="8" t="str">
        <f t="shared" si="17"/>
        <v/>
      </c>
      <c r="O286" s="18" t="str">
        <f>IF(COUNTIF($B$2:$B$301,B291)&gt;1,"Yes","")</f>
        <v/>
      </c>
      <c r="P286" s="8" t="str">
        <f t="shared" si="18"/>
        <v/>
      </c>
      <c r="Q286" s="8" t="str">
        <f t="shared" si="19"/>
        <v/>
      </c>
    </row>
    <row r="287" spans="1:17">
      <c r="A287" s="11">
        <v>286</v>
      </c>
      <c r="B287" s="11" t="s">
        <v>627</v>
      </c>
      <c r="C287" s="11" t="s">
        <v>102</v>
      </c>
      <c r="D287" s="11" t="s">
        <v>103</v>
      </c>
      <c r="E287" s="12">
        <v>46070</v>
      </c>
      <c r="F287" s="13">
        <v>4922.12</v>
      </c>
      <c r="G287" s="11" t="s">
        <v>20</v>
      </c>
      <c r="H287" s="11" t="s">
        <v>34</v>
      </c>
      <c r="I287" s="11" t="s">
        <v>628</v>
      </c>
      <c r="J287" s="11" t="s">
        <v>51</v>
      </c>
      <c r="K287" s="11" t="s">
        <v>24</v>
      </c>
      <c r="L287" s="11" t="str">
        <f>IF(AND(F287&gt;Dashboard!$B$3,G287="No"),"Yes","")</f>
        <v/>
      </c>
      <c r="M287" s="11" t="str">
        <f t="shared" si="16"/>
        <v/>
      </c>
      <c r="N287" s="11" t="str">
        <f t="shared" si="17"/>
        <v/>
      </c>
      <c r="O287" s="19" t="str">
        <f>IF(COUNTIF($B$2:$B$301,B292)&gt;1,"Yes","")</f>
        <v/>
      </c>
      <c r="P287" s="11" t="str">
        <f t="shared" si="18"/>
        <v/>
      </c>
      <c r="Q287" s="11" t="str">
        <f t="shared" si="19"/>
        <v/>
      </c>
    </row>
    <row r="288" spans="1:17">
      <c r="A288" s="8">
        <v>287</v>
      </c>
      <c r="B288" s="8" t="s">
        <v>629</v>
      </c>
      <c r="C288" s="8" t="s">
        <v>32</v>
      </c>
      <c r="D288" s="8" t="s">
        <v>33</v>
      </c>
      <c r="E288" s="9">
        <v>46034</v>
      </c>
      <c r="F288" s="10">
        <v>107.4</v>
      </c>
      <c r="G288" s="8" t="s">
        <v>20</v>
      </c>
      <c r="H288" s="8" t="s">
        <v>34</v>
      </c>
      <c r="I288" s="8" t="s">
        <v>630</v>
      </c>
      <c r="J288" s="8" t="s">
        <v>36</v>
      </c>
      <c r="K288" s="8" t="s">
        <v>43</v>
      </c>
      <c r="L288" s="8" t="str">
        <f>IF(AND(F288&gt;Dashboard!$B$3,G288="No"),"Yes","")</f>
        <v/>
      </c>
      <c r="M288" s="8" t="str">
        <f t="shared" si="16"/>
        <v/>
      </c>
      <c r="N288" s="8" t="str">
        <f t="shared" si="17"/>
        <v/>
      </c>
      <c r="O288" s="18" t="str">
        <f>IF(COUNTIF($B$2:$B$301,B293)&gt;1,"Yes","")</f>
        <v/>
      </c>
      <c r="P288" s="8" t="str">
        <f t="shared" si="18"/>
        <v/>
      </c>
      <c r="Q288" s="8" t="str">
        <f t="shared" si="19"/>
        <v/>
      </c>
    </row>
    <row r="289" spans="1:17">
      <c r="A289" s="11">
        <v>288</v>
      </c>
      <c r="B289" s="11" t="s">
        <v>631</v>
      </c>
      <c r="C289" s="11" t="s">
        <v>32</v>
      </c>
      <c r="D289" s="11" t="s">
        <v>33</v>
      </c>
      <c r="E289" s="12">
        <v>46164</v>
      </c>
      <c r="F289" s="13">
        <v>1312.96</v>
      </c>
      <c r="G289" s="11" t="s">
        <v>20</v>
      </c>
      <c r="H289" s="11" t="s">
        <v>41</v>
      </c>
      <c r="I289" s="11" t="s">
        <v>632</v>
      </c>
      <c r="J289" s="11" t="s">
        <v>36</v>
      </c>
      <c r="K289" s="11" t="s">
        <v>43</v>
      </c>
      <c r="L289" s="11" t="str">
        <f>IF(AND(F289&gt;Dashboard!$B$3,G289="No"),"Yes","")</f>
        <v/>
      </c>
      <c r="M289" s="11" t="str">
        <f t="shared" si="16"/>
        <v/>
      </c>
      <c r="N289" s="11" t="str">
        <f t="shared" si="17"/>
        <v/>
      </c>
      <c r="O289" s="19" t="str">
        <f>IF(COUNTIF($B$2:$B$301,B294)&gt;1,"Yes","")</f>
        <v/>
      </c>
      <c r="P289" s="11" t="str">
        <f t="shared" si="18"/>
        <v/>
      </c>
      <c r="Q289" s="11" t="str">
        <f t="shared" si="19"/>
        <v/>
      </c>
    </row>
    <row r="290" spans="1:17">
      <c r="A290" s="8">
        <v>289</v>
      </c>
      <c r="B290" s="8" t="s">
        <v>633</v>
      </c>
      <c r="C290" s="8" t="s">
        <v>76</v>
      </c>
      <c r="D290" s="8" t="s">
        <v>77</v>
      </c>
      <c r="E290" s="9">
        <v>46186</v>
      </c>
      <c r="F290" s="10">
        <v>26815.439999999999</v>
      </c>
      <c r="G290" s="8" t="s">
        <v>28</v>
      </c>
      <c r="H290" s="8"/>
      <c r="I290" s="8" t="s">
        <v>634</v>
      </c>
      <c r="J290" s="8" t="s">
        <v>23</v>
      </c>
      <c r="K290" s="8" t="s">
        <v>24</v>
      </c>
      <c r="L290" s="8" t="str">
        <f>IF(AND(F290&gt;Dashboard!$B$3,G290="No"),"Yes","")</f>
        <v>Yes</v>
      </c>
      <c r="M290" s="8" t="str">
        <f t="shared" si="16"/>
        <v/>
      </c>
      <c r="N290" s="8" t="str">
        <f t="shared" si="17"/>
        <v/>
      </c>
      <c r="O290" s="18" t="str">
        <f>IF(COUNTIF($B$2:$B$301,B295)&gt;1,"Yes","")</f>
        <v/>
      </c>
      <c r="P290" s="8" t="str">
        <f t="shared" si="18"/>
        <v>Yes</v>
      </c>
      <c r="Q290" s="8" t="str">
        <f t="shared" si="19"/>
        <v>High-dollar unapproved; Weekend posting</v>
      </c>
    </row>
    <row r="291" spans="1:17">
      <c r="A291" s="11">
        <v>290</v>
      </c>
      <c r="B291" s="11" t="s">
        <v>635</v>
      </c>
      <c r="C291" s="11" t="s">
        <v>53</v>
      </c>
      <c r="D291" s="11" t="s">
        <v>54</v>
      </c>
      <c r="E291" s="12">
        <v>46153</v>
      </c>
      <c r="F291" s="13">
        <v>604.74</v>
      </c>
      <c r="G291" s="11" t="s">
        <v>28</v>
      </c>
      <c r="H291" s="11"/>
      <c r="I291" s="11" t="s">
        <v>636</v>
      </c>
      <c r="J291" s="11" t="s">
        <v>48</v>
      </c>
      <c r="K291" s="11" t="s">
        <v>57</v>
      </c>
      <c r="L291" s="11" t="str">
        <f>IF(AND(F291&gt;Dashboard!$B$3,G291="No"),"Yes","")</f>
        <v/>
      </c>
      <c r="M291" s="11" t="str">
        <f t="shared" si="16"/>
        <v/>
      </c>
      <c r="N291" s="11" t="str">
        <f t="shared" si="17"/>
        <v/>
      </c>
      <c r="O291" s="19" t="str">
        <f>IF(COUNTIF($B$2:$B$301,B296)&gt;1,"Yes","")</f>
        <v/>
      </c>
      <c r="P291" s="11" t="str">
        <f t="shared" si="18"/>
        <v/>
      </c>
      <c r="Q291" s="11" t="str">
        <f t="shared" si="19"/>
        <v/>
      </c>
    </row>
    <row r="292" spans="1:17">
      <c r="A292" s="8">
        <v>291</v>
      </c>
      <c r="B292" s="8" t="s">
        <v>637</v>
      </c>
      <c r="C292" s="8" t="s">
        <v>87</v>
      </c>
      <c r="D292" s="8" t="s">
        <v>88</v>
      </c>
      <c r="E292" s="9">
        <v>46052</v>
      </c>
      <c r="F292" s="10">
        <v>1339.45</v>
      </c>
      <c r="G292" s="8" t="s">
        <v>20</v>
      </c>
      <c r="H292" s="8" t="s">
        <v>21</v>
      </c>
      <c r="I292" s="8" t="s">
        <v>638</v>
      </c>
      <c r="J292" s="8" t="s">
        <v>36</v>
      </c>
      <c r="K292" s="8" t="s">
        <v>57</v>
      </c>
      <c r="L292" s="8" t="str">
        <f>IF(AND(F292&gt;Dashboard!$B$3,G292="No"),"Yes","")</f>
        <v/>
      </c>
      <c r="M292" s="8" t="str">
        <f t="shared" si="16"/>
        <v/>
      </c>
      <c r="N292" s="8" t="str">
        <f t="shared" si="17"/>
        <v/>
      </c>
      <c r="O292" s="18" t="str">
        <f>IF(COUNTIF($B$2:$B$301,B297)&gt;1,"Yes","")</f>
        <v/>
      </c>
      <c r="P292" s="8" t="str">
        <f t="shared" si="18"/>
        <v/>
      </c>
      <c r="Q292" s="8" t="str">
        <f t="shared" si="19"/>
        <v/>
      </c>
    </row>
    <row r="293" spans="1:17">
      <c r="A293" s="11">
        <v>292</v>
      </c>
      <c r="B293" s="11" t="s">
        <v>639</v>
      </c>
      <c r="C293" s="11" t="s">
        <v>26</v>
      </c>
      <c r="D293" s="11" t="s">
        <v>27</v>
      </c>
      <c r="E293" s="12">
        <v>46118</v>
      </c>
      <c r="F293" s="13">
        <v>1553.39</v>
      </c>
      <c r="G293" s="11" t="s">
        <v>20</v>
      </c>
      <c r="H293" s="11" t="s">
        <v>41</v>
      </c>
      <c r="I293" s="11" t="s">
        <v>640</v>
      </c>
      <c r="J293" s="11" t="s">
        <v>56</v>
      </c>
      <c r="K293" s="11" t="s">
        <v>43</v>
      </c>
      <c r="L293" s="11" t="str">
        <f>IF(AND(F293&gt;Dashboard!$B$3,G293="No"),"Yes","")</f>
        <v/>
      </c>
      <c r="M293" s="11" t="str">
        <f t="shared" si="16"/>
        <v/>
      </c>
      <c r="N293" s="11" t="str">
        <f t="shared" si="17"/>
        <v/>
      </c>
      <c r="O293" s="19" t="str">
        <f>IF(COUNTIF($B$2:$B$301,B298)&gt;1,"Yes","")</f>
        <v/>
      </c>
      <c r="P293" s="11" t="str">
        <f t="shared" si="18"/>
        <v/>
      </c>
      <c r="Q293" s="11" t="str">
        <f t="shared" si="19"/>
        <v/>
      </c>
    </row>
    <row r="294" spans="1:17">
      <c r="A294" s="8">
        <v>293</v>
      </c>
      <c r="B294" s="8" t="s">
        <v>641</v>
      </c>
      <c r="C294" s="8" t="s">
        <v>18</v>
      </c>
      <c r="D294" s="8" t="s">
        <v>19</v>
      </c>
      <c r="E294" s="9">
        <v>46146</v>
      </c>
      <c r="F294" s="10">
        <v>67.53</v>
      </c>
      <c r="G294" s="8" t="s">
        <v>20</v>
      </c>
      <c r="H294" s="8" t="s">
        <v>21</v>
      </c>
      <c r="I294" s="8" t="s">
        <v>642</v>
      </c>
      <c r="J294" s="8" t="s">
        <v>48</v>
      </c>
      <c r="K294" s="8" t="s">
        <v>37</v>
      </c>
      <c r="L294" s="8" t="str">
        <f>IF(AND(F294&gt;Dashboard!$B$3,G294="No"),"Yes","")</f>
        <v/>
      </c>
      <c r="M294" s="8" t="str">
        <f t="shared" si="16"/>
        <v/>
      </c>
      <c r="N294" s="8" t="str">
        <f t="shared" si="17"/>
        <v/>
      </c>
      <c r="O294" s="18" t="str">
        <f>IF(COUNTIF($B$2:$B$301,B299)&gt;1,"Yes","")</f>
        <v/>
      </c>
      <c r="P294" s="8" t="str">
        <f t="shared" si="18"/>
        <v/>
      </c>
      <c r="Q294" s="8" t="str">
        <f t="shared" si="19"/>
        <v/>
      </c>
    </row>
    <row r="295" spans="1:17">
      <c r="A295" s="11">
        <v>294</v>
      </c>
      <c r="B295" s="11" t="s">
        <v>643</v>
      </c>
      <c r="C295" s="11"/>
      <c r="D295" s="11" t="s">
        <v>33</v>
      </c>
      <c r="E295" s="12">
        <v>46154</v>
      </c>
      <c r="F295" s="13">
        <v>553.47</v>
      </c>
      <c r="G295" s="11" t="s">
        <v>20</v>
      </c>
      <c r="H295" s="11" t="s">
        <v>73</v>
      </c>
      <c r="I295" s="11" t="s">
        <v>644</v>
      </c>
      <c r="J295" s="11" t="s">
        <v>51</v>
      </c>
      <c r="K295" s="11" t="s">
        <v>37</v>
      </c>
      <c r="L295" s="11" t="str">
        <f>IF(AND(F295&gt;Dashboard!$B$3,G295="No"),"Yes","")</f>
        <v/>
      </c>
      <c r="M295" s="11" t="str">
        <f t="shared" si="16"/>
        <v/>
      </c>
      <c r="N295" s="11" t="str">
        <f t="shared" si="17"/>
        <v>Yes</v>
      </c>
      <c r="O295" s="19" t="str">
        <f>IF(COUNTIF($B$2:$B$301,B300)&gt;1,"Yes","")</f>
        <v/>
      </c>
      <c r="P295" s="11" t="str">
        <f t="shared" si="18"/>
        <v/>
      </c>
      <c r="Q295" s="11" t="str">
        <f t="shared" si="19"/>
        <v>Missing vendor ID</v>
      </c>
    </row>
    <row r="296" spans="1:17">
      <c r="A296" s="8">
        <v>295</v>
      </c>
      <c r="B296" s="8" t="s">
        <v>645</v>
      </c>
      <c r="C296" s="8" t="s">
        <v>71</v>
      </c>
      <c r="D296" s="8" t="s">
        <v>72</v>
      </c>
      <c r="E296" s="9">
        <v>46111</v>
      </c>
      <c r="F296" s="10">
        <v>974.99</v>
      </c>
      <c r="G296" s="8" t="s">
        <v>20</v>
      </c>
      <c r="H296" s="8" t="s">
        <v>34</v>
      </c>
      <c r="I296" s="8" t="s">
        <v>646</v>
      </c>
      <c r="J296" s="8" t="s">
        <v>62</v>
      </c>
      <c r="K296" s="8" t="s">
        <v>57</v>
      </c>
      <c r="L296" s="8" t="str">
        <f>IF(AND(F296&gt;Dashboard!$B$3,G296="No"),"Yes","")</f>
        <v/>
      </c>
      <c r="M296" s="8" t="str">
        <f t="shared" si="16"/>
        <v/>
      </c>
      <c r="N296" s="8" t="str">
        <f t="shared" si="17"/>
        <v/>
      </c>
      <c r="O296" s="18" t="str">
        <f>IF(COUNTIF($B$2:$B$301,B301)&gt;1,"Yes","")</f>
        <v/>
      </c>
      <c r="P296" s="8" t="str">
        <f t="shared" si="18"/>
        <v/>
      </c>
      <c r="Q296" s="8" t="str">
        <f t="shared" si="19"/>
        <v/>
      </c>
    </row>
    <row r="297" spans="1:17">
      <c r="A297" s="11">
        <v>296</v>
      </c>
      <c r="B297" s="11" t="s">
        <v>647</v>
      </c>
      <c r="C297" s="11" t="s">
        <v>114</v>
      </c>
      <c r="D297" s="11" t="s">
        <v>115</v>
      </c>
      <c r="E297" s="12">
        <v>46050</v>
      </c>
      <c r="F297" s="13">
        <v>3599.14</v>
      </c>
      <c r="G297" s="11" t="s">
        <v>20</v>
      </c>
      <c r="H297" s="11" t="s">
        <v>21</v>
      </c>
      <c r="I297" s="11" t="s">
        <v>648</v>
      </c>
      <c r="J297" s="11" t="s">
        <v>62</v>
      </c>
      <c r="K297" s="11" t="s">
        <v>43</v>
      </c>
      <c r="L297" s="11" t="str">
        <f>IF(AND(F297&gt;Dashboard!$B$3,G297="No"),"Yes","")</f>
        <v/>
      </c>
      <c r="M297" s="11" t="str">
        <f t="shared" si="16"/>
        <v/>
      </c>
      <c r="N297" s="11" t="str">
        <f t="shared" si="17"/>
        <v/>
      </c>
      <c r="O297" s="19" t="str">
        <f>IF(COUNTIF($B$2:$B$301,#REF!)&gt;1,"Yes","")</f>
        <v/>
      </c>
      <c r="P297" s="11" t="str">
        <f t="shared" si="18"/>
        <v/>
      </c>
      <c r="Q297" s="11" t="str">
        <f t="shared" si="19"/>
        <v/>
      </c>
    </row>
    <row r="298" spans="1:17">
      <c r="A298" s="8">
        <v>297</v>
      </c>
      <c r="B298" s="8" t="s">
        <v>649</v>
      </c>
      <c r="C298" s="8" t="s">
        <v>161</v>
      </c>
      <c r="D298" s="8" t="s">
        <v>162</v>
      </c>
      <c r="E298" s="9">
        <v>46097</v>
      </c>
      <c r="F298" s="10">
        <v>4399.1400000000003</v>
      </c>
      <c r="G298" s="8" t="s">
        <v>20</v>
      </c>
      <c r="H298" s="8" t="s">
        <v>21</v>
      </c>
      <c r="I298" s="8"/>
      <c r="J298" s="8" t="s">
        <v>56</v>
      </c>
      <c r="K298" s="8" t="s">
        <v>24</v>
      </c>
      <c r="L298" s="8" t="str">
        <f>IF(AND(F298&gt;Dashboard!$B$3,G298="No"),"Yes","")</f>
        <v/>
      </c>
      <c r="M298" s="8" t="str">
        <f t="shared" si="16"/>
        <v>Yes</v>
      </c>
      <c r="N298" s="8" t="str">
        <f t="shared" si="17"/>
        <v/>
      </c>
      <c r="O298" s="18" t="str">
        <f>IF(COUNTIF($B$2:$B$301,B302)&gt;1,"Yes","")</f>
        <v/>
      </c>
      <c r="P298" s="8" t="str">
        <f t="shared" si="18"/>
        <v/>
      </c>
      <c r="Q298" s="8" t="str">
        <f t="shared" si="19"/>
        <v>Missing PO</v>
      </c>
    </row>
    <row r="299" spans="1:17">
      <c r="A299" s="11">
        <v>298</v>
      </c>
      <c r="B299" s="11" t="s">
        <v>650</v>
      </c>
      <c r="C299" s="11" t="s">
        <v>32</v>
      </c>
      <c r="D299" s="11" t="s">
        <v>33</v>
      </c>
      <c r="E299" s="12">
        <v>46196</v>
      </c>
      <c r="F299" s="13">
        <v>3059.33</v>
      </c>
      <c r="G299" s="11" t="s">
        <v>20</v>
      </c>
      <c r="H299" s="11" t="s">
        <v>21</v>
      </c>
      <c r="I299" s="11" t="s">
        <v>651</v>
      </c>
      <c r="J299" s="11" t="s">
        <v>30</v>
      </c>
      <c r="K299" s="11" t="s">
        <v>37</v>
      </c>
      <c r="L299" s="11" t="str">
        <f>IF(AND(F299&gt;Dashboard!$B$3,G299="No"),"Yes","")</f>
        <v/>
      </c>
      <c r="M299" s="11" t="str">
        <f t="shared" si="16"/>
        <v/>
      </c>
      <c r="N299" s="11" t="str">
        <f t="shared" si="17"/>
        <v/>
      </c>
      <c r="O299" s="19" t="str">
        <f>IF(COUNTIF($B$2:$B$301,B303)&gt;1,"Yes","")</f>
        <v/>
      </c>
      <c r="P299" s="11" t="str">
        <f t="shared" si="18"/>
        <v/>
      </c>
      <c r="Q299" s="11" t="str">
        <f t="shared" si="19"/>
        <v/>
      </c>
    </row>
    <row r="300" spans="1:17">
      <c r="A300" s="8">
        <v>299</v>
      </c>
      <c r="B300" s="8" t="s">
        <v>652</v>
      </c>
      <c r="C300" s="8" t="s">
        <v>161</v>
      </c>
      <c r="D300" s="8" t="s">
        <v>162</v>
      </c>
      <c r="E300" s="9">
        <v>46153</v>
      </c>
      <c r="F300" s="10">
        <v>11569.76</v>
      </c>
      <c r="G300" s="8" t="s">
        <v>20</v>
      </c>
      <c r="H300" s="8" t="s">
        <v>21</v>
      </c>
      <c r="I300" s="8" t="s">
        <v>653</v>
      </c>
      <c r="J300" s="8" t="s">
        <v>79</v>
      </c>
      <c r="K300" s="8" t="s">
        <v>37</v>
      </c>
      <c r="L300" s="8" t="str">
        <f>IF(AND(F300&gt;Dashboard!$B$3,G300="No"),"Yes","")</f>
        <v/>
      </c>
      <c r="M300" s="8" t="str">
        <f t="shared" si="16"/>
        <v/>
      </c>
      <c r="N300" s="8" t="str">
        <f t="shared" si="17"/>
        <v/>
      </c>
      <c r="O300" s="18" t="str">
        <f>IF(COUNTIF($B$2:$B$301,B304)&gt;1,"Yes","")</f>
        <v/>
      </c>
      <c r="P300" s="8" t="str">
        <f t="shared" si="18"/>
        <v/>
      </c>
      <c r="Q300" s="8" t="str">
        <f t="shared" si="19"/>
        <v/>
      </c>
    </row>
    <row r="301" spans="1:17">
      <c r="A301" s="11">
        <v>300</v>
      </c>
      <c r="B301" s="11" t="s">
        <v>654</v>
      </c>
      <c r="C301" s="11" t="s">
        <v>39</v>
      </c>
      <c r="D301" s="11" t="s">
        <v>40</v>
      </c>
      <c r="E301" s="12">
        <v>46057</v>
      </c>
      <c r="F301" s="13">
        <v>148.86000000000001</v>
      </c>
      <c r="G301" s="11" t="s">
        <v>20</v>
      </c>
      <c r="H301" s="11" t="s">
        <v>73</v>
      </c>
      <c r="I301" s="11" t="s">
        <v>655</v>
      </c>
      <c r="J301" s="11" t="s">
        <v>36</v>
      </c>
      <c r="K301" s="11" t="s">
        <v>57</v>
      </c>
      <c r="L301" s="11" t="str">
        <f>IF(AND(F301&gt;Dashboard!$B$3,G301="No"),"Yes","")</f>
        <v/>
      </c>
      <c r="M301" s="11" t="str">
        <f t="shared" si="16"/>
        <v/>
      </c>
      <c r="N301" s="11" t="str">
        <f t="shared" si="17"/>
        <v/>
      </c>
      <c r="O301" s="19" t="str">
        <f>IF(COUNTIF($B$2:$B$301,B305)&gt;1,"Yes","")</f>
        <v/>
      </c>
      <c r="P301" s="11" t="str">
        <f t="shared" si="18"/>
        <v/>
      </c>
      <c r="Q301" s="11" t="str">
        <f t="shared" si="19"/>
        <v/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00"/>
  <sheetViews>
    <sheetView topLeftCell="J1" workbookViewId="0">
      <selection activeCell="J6" sqref="J6"/>
    </sheetView>
  </sheetViews>
  <sheetFormatPr defaultRowHeight="14"/>
  <cols>
    <col min="1" max="1" width="10" customWidth="1"/>
    <col min="2" max="2" width="15" customWidth="1"/>
    <col min="3" max="3" width="11" customWidth="1"/>
    <col min="4" max="4" width="28" customWidth="1"/>
    <col min="5" max="6" width="13" customWidth="1"/>
    <col min="7" max="7" width="10" customWidth="1"/>
    <col min="8" max="8" width="14" customWidth="1"/>
    <col min="9" max="9" width="17" customWidth="1"/>
    <col min="10" max="10" width="22" customWidth="1"/>
    <col min="11" max="11" width="16" customWidth="1"/>
    <col min="12" max="16" width="19" customWidth="1"/>
    <col min="17" max="17" width="38" customWidth="1"/>
  </cols>
  <sheetData>
    <row r="1" spans="1:17" ht="11.25" customHeight="1">
      <c r="A1" s="15" t="s">
        <v>656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3" spans="1:17" ht="14.5">
      <c r="A3" s="4" t="s">
        <v>657</v>
      </c>
    </row>
    <row r="6" spans="1:17" ht="2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14</v>
      </c>
      <c r="O6" s="1" t="s">
        <v>13</v>
      </c>
      <c r="P6" s="1" t="s">
        <v>15</v>
      </c>
      <c r="Q6" s="1" t="s">
        <v>16</v>
      </c>
    </row>
    <row r="7" spans="1:17">
      <c r="A7" cm="1">
        <f t="array" ref="A7:Q51">_xlfn._xlws.FILTER('AP Export'!A2:Q301,'AP Export'!Q2:Q301&lt;&gt;"","No exceptions found")</f>
        <v>3</v>
      </c>
      <c r="B7" t="str">
        <v>INV-100003</v>
      </c>
      <c r="C7" t="str">
        <v>V1013</v>
      </c>
      <c r="D7" t="str">
        <v>Metro Courier Services</v>
      </c>
      <c r="E7" s="6">
        <v>46060</v>
      </c>
      <c r="F7" s="7">
        <v>730.62</v>
      </c>
      <c r="G7" t="str">
        <v>Yes</v>
      </c>
      <c r="H7" t="str">
        <v>E. Carter</v>
      </c>
      <c r="I7" t="str">
        <v>PO-2026-1003</v>
      </c>
      <c r="J7" t="str">
        <v>Information Technology</v>
      </c>
      <c r="K7" t="str">
        <v>Net 30</v>
      </c>
      <c r="L7" t="str">
        <v/>
      </c>
      <c r="M7" t="str">
        <v/>
      </c>
      <c r="N7" t="str">
        <v/>
      </c>
      <c r="O7" t="str">
        <v/>
      </c>
      <c r="P7" t="str">
        <v>Yes</v>
      </c>
      <c r="Q7" t="str">
        <v>Weekend posting</v>
      </c>
    </row>
    <row r="8" spans="1:17">
      <c r="A8">
        <v>5</v>
      </c>
      <c r="B8" t="str">
        <v>INV-100005</v>
      </c>
      <c r="C8" t="str">
        <v>V1014</v>
      </c>
      <c r="D8" t="str">
        <v>Nashville Paper Company</v>
      </c>
      <c r="E8" s="6">
        <v>46156</v>
      </c>
      <c r="F8" s="7">
        <v>3335.66</v>
      </c>
      <c r="G8" t="str">
        <v>Yes</v>
      </c>
      <c r="H8" t="str">
        <v>S. Walker</v>
      </c>
      <c r="I8">
        <v>0</v>
      </c>
      <c r="J8" t="str">
        <v>Facilities</v>
      </c>
      <c r="K8" t="str">
        <v>Net 30</v>
      </c>
      <c r="L8" t="str">
        <v/>
      </c>
      <c r="M8" t="str">
        <v>Yes</v>
      </c>
      <c r="N8" t="str">
        <v/>
      </c>
      <c r="O8" t="str">
        <v/>
      </c>
      <c r="P8" t="str">
        <v/>
      </c>
      <c r="Q8" t="str">
        <v>Missing PO</v>
      </c>
    </row>
    <row r="9" spans="1:17">
      <c r="A9">
        <v>9</v>
      </c>
      <c r="B9" t="str">
        <v>INV-100009</v>
      </c>
      <c r="C9">
        <v>0</v>
      </c>
      <c r="D9" t="str">
        <v>Pioneer Packaging</v>
      </c>
      <c r="E9" s="6">
        <v>46064</v>
      </c>
      <c r="F9" s="7">
        <v>7319.92</v>
      </c>
      <c r="G9" t="str">
        <v>No</v>
      </c>
      <c r="H9">
        <v>0</v>
      </c>
      <c r="I9" t="str">
        <v>PO-2026-1009</v>
      </c>
      <c r="J9" t="str">
        <v>Information Technology</v>
      </c>
      <c r="K9" t="str">
        <v>Net 30</v>
      </c>
      <c r="L9" t="str">
        <v/>
      </c>
      <c r="M9" t="str">
        <v/>
      </c>
      <c r="N9" t="str">
        <v>Yes</v>
      </c>
      <c r="O9" t="str">
        <v/>
      </c>
      <c r="P9" t="str">
        <v/>
      </c>
      <c r="Q9" t="str">
        <v>Missing vendor ID</v>
      </c>
    </row>
    <row r="10" spans="1:17">
      <c r="A10">
        <v>12</v>
      </c>
      <c r="B10" t="str">
        <v>INV-100012</v>
      </c>
      <c r="C10" t="str">
        <v>V1015</v>
      </c>
      <c r="D10" t="str">
        <v>Oak Street Maintenance</v>
      </c>
      <c r="E10" s="6">
        <v>46104</v>
      </c>
      <c r="F10" s="7">
        <v>26357.43</v>
      </c>
      <c r="G10" t="str">
        <v>No</v>
      </c>
      <c r="H10">
        <v>0</v>
      </c>
      <c r="I10" t="str">
        <v>PO-2026-1012</v>
      </c>
      <c r="J10" t="str">
        <v>Accounting</v>
      </c>
      <c r="K10" t="str">
        <v>Due on receipt</v>
      </c>
      <c r="L10" t="str">
        <v>Yes</v>
      </c>
      <c r="M10" t="str">
        <v/>
      </c>
      <c r="N10" t="str">
        <v/>
      </c>
      <c r="O10" t="str">
        <v/>
      </c>
      <c r="P10" t="str">
        <v/>
      </c>
      <c r="Q10" t="str">
        <v>High-dollar unapproved</v>
      </c>
    </row>
    <row r="11" spans="1:17">
      <c r="A11">
        <v>18</v>
      </c>
      <c r="B11" t="str">
        <v>INV-100018</v>
      </c>
      <c r="C11" t="str">
        <v>V1008</v>
      </c>
      <c r="D11" t="str">
        <v>Highland Medical Supply</v>
      </c>
      <c r="E11" s="6">
        <v>46132</v>
      </c>
      <c r="F11" s="7">
        <v>650.54999999999995</v>
      </c>
      <c r="G11" t="str">
        <v>Yes</v>
      </c>
      <c r="H11" t="str">
        <v>S. Walker</v>
      </c>
      <c r="I11">
        <v>0</v>
      </c>
      <c r="J11" t="str">
        <v>Sales</v>
      </c>
      <c r="K11" t="str">
        <v>Due on receipt</v>
      </c>
      <c r="L11" t="str">
        <v/>
      </c>
      <c r="M11" t="str">
        <v>Yes</v>
      </c>
      <c r="N11" t="str">
        <v/>
      </c>
      <c r="O11" t="str">
        <v/>
      </c>
      <c r="P11" t="str">
        <v/>
      </c>
      <c r="Q11" t="str">
        <v>Missing PO</v>
      </c>
    </row>
    <row r="12" spans="1:17">
      <c r="A12">
        <v>26</v>
      </c>
      <c r="B12" t="str">
        <v>INV-100026</v>
      </c>
      <c r="C12" t="str">
        <v>V1012</v>
      </c>
      <c r="D12" t="str">
        <v>Lakeside Communications</v>
      </c>
      <c r="E12" s="6">
        <v>46077</v>
      </c>
      <c r="F12" s="7">
        <v>158.19</v>
      </c>
      <c r="G12" t="str">
        <v>Yes</v>
      </c>
      <c r="H12" t="str">
        <v>M. Thompson</v>
      </c>
      <c r="I12" t="str">
        <v>PO-2026-1026</v>
      </c>
      <c r="J12" t="str">
        <v>Information Technology</v>
      </c>
      <c r="K12" t="str">
        <v>Net 45</v>
      </c>
      <c r="L12" t="str">
        <v/>
      </c>
      <c r="M12" t="str">
        <v/>
      </c>
      <c r="N12" t="str">
        <v/>
      </c>
      <c r="O12" t="str">
        <v>Yes</v>
      </c>
      <c r="P12" t="str">
        <v/>
      </c>
      <c r="Q12" t="str">
        <v>Duplicate invoice</v>
      </c>
    </row>
    <row r="13" spans="1:17">
      <c r="A13">
        <v>27</v>
      </c>
      <c r="B13" t="str">
        <v>INV-100027</v>
      </c>
      <c r="C13" t="str">
        <v>V1013</v>
      </c>
      <c r="D13" t="str">
        <v>Metro Courier Services</v>
      </c>
      <c r="E13" s="6">
        <v>46116</v>
      </c>
      <c r="F13" s="7">
        <v>1209.6600000000001</v>
      </c>
      <c r="G13" t="str">
        <v>Yes</v>
      </c>
      <c r="H13" t="str">
        <v>M. Thompson</v>
      </c>
      <c r="I13" t="str">
        <v>PO-2026-1027</v>
      </c>
      <c r="J13" t="str">
        <v>Marketing</v>
      </c>
      <c r="K13" t="str">
        <v>Net 45</v>
      </c>
      <c r="L13" t="str">
        <v/>
      </c>
      <c r="M13" t="str">
        <v/>
      </c>
      <c r="N13" t="str">
        <v/>
      </c>
      <c r="O13" t="str">
        <v>Yes</v>
      </c>
      <c r="P13" t="str">
        <v>Yes</v>
      </c>
      <c r="Q13" t="str">
        <v>Duplicate invoice; Weekend posting</v>
      </c>
    </row>
    <row r="14" spans="1:17">
      <c r="A14">
        <v>37</v>
      </c>
      <c r="B14" t="str">
        <v>INV-100037</v>
      </c>
      <c r="C14" t="str">
        <v>V1009</v>
      </c>
      <c r="D14" t="str">
        <v>Ironwood Equipment</v>
      </c>
      <c r="E14" s="6">
        <v>46051</v>
      </c>
      <c r="F14" s="7">
        <v>1254.6099999999999</v>
      </c>
      <c r="G14" t="str">
        <v>Yes</v>
      </c>
      <c r="H14" t="str">
        <v>E. Carter</v>
      </c>
      <c r="I14">
        <v>0</v>
      </c>
      <c r="J14" t="str">
        <v>Operations</v>
      </c>
      <c r="K14" t="str">
        <v>Net 45</v>
      </c>
      <c r="L14" t="str">
        <v/>
      </c>
      <c r="M14" t="str">
        <v>Yes</v>
      </c>
      <c r="N14" t="str">
        <v/>
      </c>
      <c r="O14" t="str">
        <v/>
      </c>
      <c r="P14" t="str">
        <v/>
      </c>
      <c r="Q14" t="str">
        <v>Missing PO</v>
      </c>
    </row>
    <row r="15" spans="1:17">
      <c r="A15">
        <v>44</v>
      </c>
      <c r="B15" t="str">
        <v>INV-100044</v>
      </c>
      <c r="C15">
        <v>0</v>
      </c>
      <c r="D15" t="str">
        <v>Nashville Paper Company</v>
      </c>
      <c r="E15" s="6">
        <v>46062</v>
      </c>
      <c r="F15" s="7">
        <v>4025.83</v>
      </c>
      <c r="G15" t="str">
        <v>Yes</v>
      </c>
      <c r="H15" t="str">
        <v>M. Thompson</v>
      </c>
      <c r="I15" t="str">
        <v>PO-2026-1044</v>
      </c>
      <c r="J15" t="str">
        <v>Facilities</v>
      </c>
      <c r="K15" t="str">
        <v>Net 45</v>
      </c>
      <c r="L15" t="str">
        <v/>
      </c>
      <c r="M15" t="str">
        <v/>
      </c>
      <c r="N15" t="str">
        <v>Yes</v>
      </c>
      <c r="O15" t="str">
        <v/>
      </c>
      <c r="P15" t="str">
        <v/>
      </c>
      <c r="Q15" t="str">
        <v>Missing vendor ID</v>
      </c>
    </row>
    <row r="16" spans="1:17">
      <c r="A16">
        <v>47</v>
      </c>
      <c r="B16" t="str">
        <v>INV-100047</v>
      </c>
      <c r="C16" t="str">
        <v>V1020</v>
      </c>
      <c r="D16" t="str">
        <v>Volunteer State Telecom</v>
      </c>
      <c r="E16" s="6">
        <v>46100</v>
      </c>
      <c r="F16" s="7">
        <v>12306.73</v>
      </c>
      <c r="G16" t="str">
        <v>No</v>
      </c>
      <c r="H16">
        <v>0</v>
      </c>
      <c r="I16" t="str">
        <v>PO-2026-1047</v>
      </c>
      <c r="J16" t="str">
        <v>Information Technology</v>
      </c>
      <c r="K16" t="str">
        <v>Due on receipt</v>
      </c>
      <c r="L16" t="str">
        <v>Yes</v>
      </c>
      <c r="M16" t="str">
        <v/>
      </c>
      <c r="N16" t="str">
        <v/>
      </c>
      <c r="O16" t="str">
        <v/>
      </c>
      <c r="P16" t="str">
        <v/>
      </c>
      <c r="Q16" t="str">
        <v>High-dollar unapproved</v>
      </c>
    </row>
    <row r="17" spans="1:17">
      <c r="A17">
        <v>49</v>
      </c>
      <c r="B17" t="str">
        <v>INV-100049</v>
      </c>
      <c r="C17" t="str">
        <v>V1018</v>
      </c>
      <c r="D17" t="str">
        <v>River City Couriers</v>
      </c>
      <c r="E17" s="6">
        <v>46151</v>
      </c>
      <c r="F17" s="7">
        <v>1623.79</v>
      </c>
      <c r="G17" t="str">
        <v>Yes</v>
      </c>
      <c r="H17" t="str">
        <v>E. Carter</v>
      </c>
      <c r="I17" t="str">
        <v>PO-2026-1049</v>
      </c>
      <c r="J17" t="str">
        <v>Information Technology</v>
      </c>
      <c r="K17" t="str">
        <v>Net 45</v>
      </c>
      <c r="L17" t="str">
        <v/>
      </c>
      <c r="M17" t="str">
        <v/>
      </c>
      <c r="N17" t="str">
        <v/>
      </c>
      <c r="O17" t="str">
        <v/>
      </c>
      <c r="P17" t="str">
        <v>Yes</v>
      </c>
      <c r="Q17" t="str">
        <v>Weekend posting</v>
      </c>
    </row>
    <row r="18" spans="1:17">
      <c r="A18">
        <v>66</v>
      </c>
      <c r="B18" t="str">
        <v>INV-100066</v>
      </c>
      <c r="C18">
        <v>0</v>
      </c>
      <c r="D18" t="str">
        <v>Central Printing Services</v>
      </c>
      <c r="E18" s="6">
        <v>46132</v>
      </c>
      <c r="F18" s="7">
        <v>1563.05</v>
      </c>
      <c r="G18" t="str">
        <v>Yes</v>
      </c>
      <c r="H18" t="str">
        <v>J. Ramirez</v>
      </c>
      <c r="I18">
        <v>0</v>
      </c>
      <c r="J18" t="str">
        <v>Facilities</v>
      </c>
      <c r="K18" t="str">
        <v>Net 15</v>
      </c>
      <c r="L18" t="str">
        <v/>
      </c>
      <c r="M18" t="str">
        <v>Yes</v>
      </c>
      <c r="N18" t="str">
        <v>Yes</v>
      </c>
      <c r="O18" t="str">
        <v/>
      </c>
      <c r="P18" t="str">
        <v/>
      </c>
      <c r="Q18" t="str">
        <v>Missing PO; Missing vendor ID</v>
      </c>
    </row>
    <row r="19" spans="1:17">
      <c r="A19">
        <v>78</v>
      </c>
      <c r="B19" t="str">
        <v>INV-100078</v>
      </c>
      <c r="C19" t="str">
        <v>V1012</v>
      </c>
      <c r="D19" t="str">
        <v>Lakeside Communications</v>
      </c>
      <c r="E19" s="6">
        <v>46109</v>
      </c>
      <c r="F19" s="7">
        <v>20572.310000000001</v>
      </c>
      <c r="G19" t="str">
        <v>No</v>
      </c>
      <c r="H19">
        <v>0</v>
      </c>
      <c r="I19">
        <v>0</v>
      </c>
      <c r="J19" t="str">
        <v>Accounting</v>
      </c>
      <c r="K19" t="str">
        <v>Net 30</v>
      </c>
      <c r="L19" t="str">
        <v>Yes</v>
      </c>
      <c r="M19" t="str">
        <v>Yes</v>
      </c>
      <c r="N19" t="str">
        <v/>
      </c>
      <c r="O19" t="str">
        <v>Yes</v>
      </c>
      <c r="P19" t="str">
        <v>Yes</v>
      </c>
      <c r="Q19" t="str">
        <v>High-dollar unapproved; Missing PO; Duplicate invoice; Weekend posting</v>
      </c>
    </row>
    <row r="20" spans="1:17">
      <c r="A20">
        <v>79</v>
      </c>
      <c r="B20" t="str">
        <v>INV-100079</v>
      </c>
      <c r="C20" t="str">
        <v>V1008</v>
      </c>
      <c r="D20" t="str">
        <v>Highland Medical Supply</v>
      </c>
      <c r="E20" s="6">
        <v>46062</v>
      </c>
      <c r="F20" s="7">
        <v>275.02</v>
      </c>
      <c r="G20" t="str">
        <v>Yes</v>
      </c>
      <c r="H20" t="str">
        <v>J. Ramirez</v>
      </c>
      <c r="I20" t="str">
        <v>PO-2026-1079</v>
      </c>
      <c r="J20" t="str">
        <v>Purchasing</v>
      </c>
      <c r="K20" t="str">
        <v>Due on receipt</v>
      </c>
      <c r="L20" t="str">
        <v/>
      </c>
      <c r="M20" t="str">
        <v/>
      </c>
      <c r="N20" t="str">
        <v/>
      </c>
      <c r="O20" t="str">
        <v>Yes</v>
      </c>
      <c r="P20" t="str">
        <v/>
      </c>
      <c r="Q20" t="str">
        <v>Duplicate invoice</v>
      </c>
    </row>
    <row r="21" spans="1:17">
      <c r="A21">
        <v>95</v>
      </c>
      <c r="B21" t="str">
        <v>INV-100095</v>
      </c>
      <c r="C21">
        <v>0</v>
      </c>
      <c r="D21" t="str">
        <v>Pioneer Packaging</v>
      </c>
      <c r="E21" s="6">
        <v>46170</v>
      </c>
      <c r="F21" s="7">
        <v>524.58000000000004</v>
      </c>
      <c r="G21" t="str">
        <v>Yes</v>
      </c>
      <c r="H21" t="str">
        <v>A. Brooks</v>
      </c>
      <c r="I21" t="str">
        <v>PO-2026-1095</v>
      </c>
      <c r="J21" t="str">
        <v>Operations</v>
      </c>
      <c r="K21" t="str">
        <v>Net 15</v>
      </c>
      <c r="L21" t="str">
        <v/>
      </c>
      <c r="M21" t="str">
        <v/>
      </c>
      <c r="N21" t="str">
        <v>Yes</v>
      </c>
      <c r="O21" t="str">
        <v/>
      </c>
      <c r="P21" t="str">
        <v/>
      </c>
      <c r="Q21" t="str">
        <v>Missing vendor ID</v>
      </c>
    </row>
    <row r="22" spans="1:17">
      <c r="A22">
        <v>101</v>
      </c>
      <c r="B22" t="str">
        <v>INV-100101</v>
      </c>
      <c r="C22" t="str">
        <v>V1017</v>
      </c>
      <c r="D22" t="str">
        <v>Quality Data Systems</v>
      </c>
      <c r="E22" s="6">
        <v>46202</v>
      </c>
      <c r="F22" s="7">
        <v>1963.66</v>
      </c>
      <c r="G22" t="str">
        <v>Yes</v>
      </c>
      <c r="H22" t="str">
        <v>S. Walker</v>
      </c>
      <c r="I22">
        <v>0</v>
      </c>
      <c r="J22" t="str">
        <v>Sales</v>
      </c>
      <c r="K22" t="str">
        <v>Due on receipt</v>
      </c>
      <c r="L22" t="str">
        <v/>
      </c>
      <c r="M22" t="str">
        <v>Yes</v>
      </c>
      <c r="N22" t="str">
        <v/>
      </c>
      <c r="O22" t="str">
        <v/>
      </c>
      <c r="P22" t="str">
        <v/>
      </c>
      <c r="Q22" t="str">
        <v>Missing PO</v>
      </c>
    </row>
    <row r="23" spans="1:17">
      <c r="A23">
        <v>102</v>
      </c>
      <c r="B23" t="str">
        <v>INV-100102</v>
      </c>
      <c r="C23" t="str">
        <v>V1012</v>
      </c>
      <c r="D23" t="str">
        <v>Lakeside Communications</v>
      </c>
      <c r="E23" s="6">
        <v>46200</v>
      </c>
      <c r="F23" s="7">
        <v>1942.1</v>
      </c>
      <c r="G23" t="str">
        <v>No</v>
      </c>
      <c r="H23">
        <v>0</v>
      </c>
      <c r="I23" t="str">
        <v>PO-2026-1102</v>
      </c>
      <c r="J23" t="str">
        <v>Marketing</v>
      </c>
      <c r="K23" t="str">
        <v>Net 30</v>
      </c>
      <c r="L23" t="str">
        <v/>
      </c>
      <c r="M23" t="str">
        <v/>
      </c>
      <c r="N23" t="str">
        <v/>
      </c>
      <c r="O23" t="str">
        <v/>
      </c>
      <c r="P23" t="str">
        <v>Yes</v>
      </c>
      <c r="Q23" t="str">
        <v>Weekend posting</v>
      </c>
    </row>
    <row r="24" spans="1:17">
      <c r="A24">
        <v>116</v>
      </c>
      <c r="B24" t="str">
        <v>INV-100116</v>
      </c>
      <c r="C24" t="str">
        <v>V1006</v>
      </c>
      <c r="D24" t="str">
        <v>Franklin Facility Services</v>
      </c>
      <c r="E24" s="6">
        <v>46111</v>
      </c>
      <c r="F24" s="7">
        <v>17014.21</v>
      </c>
      <c r="G24" t="str">
        <v>No</v>
      </c>
      <c r="H24">
        <v>0</v>
      </c>
      <c r="I24" t="str">
        <v>PO-2026-1116</v>
      </c>
      <c r="J24" t="str">
        <v>Operations</v>
      </c>
      <c r="K24" t="str">
        <v>Net 15</v>
      </c>
      <c r="L24" t="str">
        <v>Yes</v>
      </c>
      <c r="M24" t="str">
        <v/>
      </c>
      <c r="N24" t="str">
        <v/>
      </c>
      <c r="O24" t="str">
        <v/>
      </c>
      <c r="P24" t="str">
        <v/>
      </c>
      <c r="Q24" t="str">
        <v>High-dollar unapproved</v>
      </c>
    </row>
    <row r="25" spans="1:17">
      <c r="A25">
        <v>126</v>
      </c>
      <c r="B25" t="str">
        <v>INV-100126</v>
      </c>
      <c r="C25" t="str">
        <v>V1007</v>
      </c>
      <c r="D25" t="str">
        <v>Gateway Business Products</v>
      </c>
      <c r="E25" s="6">
        <v>46172</v>
      </c>
      <c r="F25" s="7">
        <v>534.19000000000005</v>
      </c>
      <c r="G25" t="str">
        <v>Yes</v>
      </c>
      <c r="H25" t="str">
        <v>A. Brooks</v>
      </c>
      <c r="I25" t="str">
        <v>PO-2026-1126</v>
      </c>
      <c r="J25" t="str">
        <v>Purchasing</v>
      </c>
      <c r="K25" t="str">
        <v>Net 15</v>
      </c>
      <c r="L25" t="str">
        <v/>
      </c>
      <c r="M25" t="str">
        <v/>
      </c>
      <c r="N25" t="str">
        <v/>
      </c>
      <c r="O25" t="str">
        <v/>
      </c>
      <c r="P25" t="str">
        <v>Yes</v>
      </c>
      <c r="Q25" t="str">
        <v>Weekend posting</v>
      </c>
    </row>
    <row r="26" spans="1:17">
      <c r="A26">
        <v>129</v>
      </c>
      <c r="B26" t="str">
        <v>INV-100129</v>
      </c>
      <c r="C26" t="str">
        <v>V1017</v>
      </c>
      <c r="D26" t="str">
        <v>Quality Data Systems</v>
      </c>
      <c r="E26" s="6">
        <v>46115</v>
      </c>
      <c r="F26" s="7">
        <v>509.53</v>
      </c>
      <c r="G26" t="str">
        <v>No</v>
      </c>
      <c r="H26">
        <v>0</v>
      </c>
      <c r="I26">
        <v>0</v>
      </c>
      <c r="J26" t="str">
        <v>Accounting</v>
      </c>
      <c r="K26" t="str">
        <v>Net 45</v>
      </c>
      <c r="L26" t="str">
        <v/>
      </c>
      <c r="M26" t="str">
        <v>Yes</v>
      </c>
      <c r="N26" t="str">
        <v/>
      </c>
      <c r="O26" t="str">
        <v/>
      </c>
      <c r="P26" t="str">
        <v/>
      </c>
      <c r="Q26" t="str">
        <v>Missing PO</v>
      </c>
    </row>
    <row r="27" spans="1:17">
      <c r="A27">
        <v>137</v>
      </c>
      <c r="B27" t="str">
        <v>INV-100137</v>
      </c>
      <c r="C27">
        <v>0</v>
      </c>
      <c r="D27" t="str">
        <v>Oak Street Maintenance</v>
      </c>
      <c r="E27" s="6">
        <v>46147</v>
      </c>
      <c r="F27" s="7">
        <v>456.82</v>
      </c>
      <c r="G27" t="str">
        <v>Yes</v>
      </c>
      <c r="H27" t="str">
        <v>M. Thompson</v>
      </c>
      <c r="I27" t="str">
        <v>PO-2026-1137</v>
      </c>
      <c r="J27" t="str">
        <v>Information Technology</v>
      </c>
      <c r="K27" t="str">
        <v>Net 15</v>
      </c>
      <c r="L27" t="str">
        <v/>
      </c>
      <c r="M27" t="str">
        <v/>
      </c>
      <c r="N27" t="str">
        <v>Yes</v>
      </c>
      <c r="O27" t="str">
        <v/>
      </c>
      <c r="P27" t="str">
        <v/>
      </c>
      <c r="Q27" t="str">
        <v>Missing vendor ID</v>
      </c>
    </row>
    <row r="28" spans="1:17">
      <c r="A28">
        <v>140</v>
      </c>
      <c r="B28" t="str">
        <v>INV-100140</v>
      </c>
      <c r="C28" t="str">
        <v>V1014</v>
      </c>
      <c r="D28" t="str">
        <v>Nashville Paper Company</v>
      </c>
      <c r="E28" s="6">
        <v>46197</v>
      </c>
      <c r="F28" s="7">
        <v>1037.6199999999999</v>
      </c>
      <c r="G28" t="str">
        <v>Yes</v>
      </c>
      <c r="H28" t="str">
        <v>E. Carter</v>
      </c>
      <c r="I28" t="str">
        <v>PO-2026-1140</v>
      </c>
      <c r="J28" t="str">
        <v>Sales</v>
      </c>
      <c r="K28" t="str">
        <v>Due on receipt</v>
      </c>
      <c r="L28" t="str">
        <v/>
      </c>
      <c r="M28" t="str">
        <v/>
      </c>
      <c r="N28" t="str">
        <v/>
      </c>
      <c r="O28" t="str">
        <v>Yes</v>
      </c>
      <c r="P28" t="str">
        <v/>
      </c>
      <c r="Q28" t="str">
        <v>Duplicate invoice</v>
      </c>
    </row>
    <row r="29" spans="1:17">
      <c r="A29">
        <v>141</v>
      </c>
      <c r="B29" t="str">
        <v>INV-100141</v>
      </c>
      <c r="C29" t="str">
        <v>V1014</v>
      </c>
      <c r="D29" t="str">
        <v>Nashville Paper Company</v>
      </c>
      <c r="E29" s="6">
        <v>46118</v>
      </c>
      <c r="F29" s="7">
        <v>1283.8</v>
      </c>
      <c r="G29" t="str">
        <v>Yes</v>
      </c>
      <c r="H29" t="str">
        <v>J. Ramirez</v>
      </c>
      <c r="I29" t="str">
        <v>PO-2026-1141</v>
      </c>
      <c r="J29" t="str">
        <v>Facilities</v>
      </c>
      <c r="K29" t="str">
        <v>Net 30</v>
      </c>
      <c r="L29" t="str">
        <v/>
      </c>
      <c r="M29" t="str">
        <v/>
      </c>
      <c r="N29" t="str">
        <v/>
      </c>
      <c r="O29" t="str">
        <v>Yes</v>
      </c>
      <c r="P29" t="str">
        <v/>
      </c>
      <c r="Q29" t="str">
        <v>Duplicate invoice</v>
      </c>
    </row>
    <row r="30" spans="1:17">
      <c r="A30">
        <v>151</v>
      </c>
      <c r="B30" t="str">
        <v>INV-100151</v>
      </c>
      <c r="C30" t="str">
        <v>V1007</v>
      </c>
      <c r="D30" t="str">
        <v>Gateway Business Products</v>
      </c>
      <c r="E30" s="6">
        <v>46130</v>
      </c>
      <c r="F30" s="7">
        <v>2596.87</v>
      </c>
      <c r="G30" t="str">
        <v>Yes</v>
      </c>
      <c r="H30" t="str">
        <v>A. Brooks</v>
      </c>
      <c r="I30" t="str">
        <v>PO-2026-1151</v>
      </c>
      <c r="J30" t="str">
        <v>Facilities</v>
      </c>
      <c r="K30" t="str">
        <v>Net 15</v>
      </c>
      <c r="L30" t="str">
        <v/>
      </c>
      <c r="M30" t="str">
        <v/>
      </c>
      <c r="N30" t="str">
        <v/>
      </c>
      <c r="O30" t="str">
        <v/>
      </c>
      <c r="P30" t="str">
        <v>Yes</v>
      </c>
      <c r="Q30" t="str">
        <v>Weekend posting</v>
      </c>
    </row>
    <row r="31" spans="1:17">
      <c r="A31">
        <v>155</v>
      </c>
      <c r="B31" t="str">
        <v>INV-100155</v>
      </c>
      <c r="C31" t="str">
        <v>V1018</v>
      </c>
      <c r="D31" t="str">
        <v>River City Couriers</v>
      </c>
      <c r="E31" s="6">
        <v>46167</v>
      </c>
      <c r="F31" s="7">
        <v>674.58</v>
      </c>
      <c r="G31" t="str">
        <v>Yes</v>
      </c>
      <c r="H31" t="str">
        <v>E. Carter</v>
      </c>
      <c r="I31">
        <v>0</v>
      </c>
      <c r="J31" t="str">
        <v>Accounting</v>
      </c>
      <c r="K31" t="str">
        <v>Net 15</v>
      </c>
      <c r="L31" t="str">
        <v/>
      </c>
      <c r="M31" t="str">
        <v>Yes</v>
      </c>
      <c r="N31" t="str">
        <v/>
      </c>
      <c r="O31" t="str">
        <v/>
      </c>
      <c r="P31" t="str">
        <v/>
      </c>
      <c r="Q31" t="str">
        <v>Missing PO</v>
      </c>
    </row>
    <row r="32" spans="1:17">
      <c r="A32">
        <v>164</v>
      </c>
      <c r="B32" t="str">
        <v>INV-100164</v>
      </c>
      <c r="C32" t="str">
        <v>V1002</v>
      </c>
      <c r="D32" t="str">
        <v>Blue Ridge Technology</v>
      </c>
      <c r="E32" s="6">
        <v>46181</v>
      </c>
      <c r="F32" s="7">
        <v>16249.61</v>
      </c>
      <c r="G32" t="str">
        <v>No</v>
      </c>
      <c r="H32">
        <v>0</v>
      </c>
      <c r="I32" t="str">
        <v>PO-2026-1164</v>
      </c>
      <c r="J32" t="str">
        <v>Purchasing</v>
      </c>
      <c r="K32" t="str">
        <v>Due on receipt</v>
      </c>
      <c r="L32" t="str">
        <v>Yes</v>
      </c>
      <c r="M32" t="str">
        <v/>
      </c>
      <c r="N32" t="str">
        <v/>
      </c>
      <c r="O32" t="str">
        <v/>
      </c>
      <c r="P32" t="str">
        <v/>
      </c>
      <c r="Q32" t="str">
        <v>High-dollar unapproved</v>
      </c>
    </row>
    <row r="33" spans="1:17">
      <c r="A33">
        <v>177</v>
      </c>
      <c r="B33" t="str">
        <v>INV-100177</v>
      </c>
      <c r="C33" t="str">
        <v>V1009</v>
      </c>
      <c r="D33" t="str">
        <v>Ironwood Equipment</v>
      </c>
      <c r="E33" s="6">
        <v>46067</v>
      </c>
      <c r="F33" s="7">
        <v>436.14</v>
      </c>
      <c r="G33" t="str">
        <v>Yes</v>
      </c>
      <c r="H33" t="str">
        <v>J. Ramirez</v>
      </c>
      <c r="I33" t="str">
        <v>PO-2026-1177</v>
      </c>
      <c r="J33" t="str">
        <v>Information Technology</v>
      </c>
      <c r="K33" t="str">
        <v>Net 30</v>
      </c>
      <c r="L33" t="str">
        <v/>
      </c>
      <c r="M33" t="str">
        <v/>
      </c>
      <c r="N33" t="str">
        <v/>
      </c>
      <c r="O33" t="str">
        <v/>
      </c>
      <c r="P33" t="str">
        <v>Yes</v>
      </c>
      <c r="Q33" t="str">
        <v>Weekend posting</v>
      </c>
    </row>
    <row r="34" spans="1:17">
      <c r="A34">
        <v>178</v>
      </c>
      <c r="B34" t="str">
        <v>INV-100178</v>
      </c>
      <c r="C34">
        <v>0</v>
      </c>
      <c r="D34" t="str">
        <v>Volunteer State Telecom</v>
      </c>
      <c r="E34" s="6">
        <v>46160</v>
      </c>
      <c r="F34" s="7">
        <v>396.77</v>
      </c>
      <c r="G34" t="str">
        <v>Yes</v>
      </c>
      <c r="H34" t="str">
        <v>J. Ramirez</v>
      </c>
      <c r="I34" t="str">
        <v>PO-2026-1178</v>
      </c>
      <c r="J34" t="str">
        <v>Marketing</v>
      </c>
      <c r="K34" t="str">
        <v>Net 15</v>
      </c>
      <c r="L34" t="str">
        <v/>
      </c>
      <c r="M34" t="str">
        <v/>
      </c>
      <c r="N34" t="str">
        <v>Yes</v>
      </c>
      <c r="O34" t="str">
        <v/>
      </c>
      <c r="P34" t="str">
        <v/>
      </c>
      <c r="Q34" t="str">
        <v>Missing vendor ID</v>
      </c>
    </row>
    <row r="35" spans="1:17">
      <c r="A35">
        <v>184</v>
      </c>
      <c r="B35" t="str">
        <v>INV-100184</v>
      </c>
      <c r="C35" t="str">
        <v>V1005</v>
      </c>
      <c r="D35" t="str">
        <v>Evergreen Consulting</v>
      </c>
      <c r="E35" s="6">
        <v>46161</v>
      </c>
      <c r="F35" s="7">
        <v>756.82</v>
      </c>
      <c r="G35" t="str">
        <v>Yes</v>
      </c>
      <c r="H35" t="str">
        <v>M. Thompson</v>
      </c>
      <c r="I35">
        <v>0</v>
      </c>
      <c r="J35" t="str">
        <v>Information Technology</v>
      </c>
      <c r="K35" t="str">
        <v>Due on receipt</v>
      </c>
      <c r="L35" t="str">
        <v/>
      </c>
      <c r="M35" t="str">
        <v>Yes</v>
      </c>
      <c r="N35" t="str">
        <v/>
      </c>
      <c r="O35" t="str">
        <v/>
      </c>
      <c r="P35" t="str">
        <v/>
      </c>
      <c r="Q35" t="str">
        <v>Missing PO</v>
      </c>
    </row>
    <row r="36" spans="1:17">
      <c r="A36">
        <v>203</v>
      </c>
      <c r="B36" t="str">
        <v>INV-100203</v>
      </c>
      <c r="C36" t="str">
        <v>V1013</v>
      </c>
      <c r="D36" t="str">
        <v>Metro Courier Services</v>
      </c>
      <c r="E36" s="6">
        <v>46039</v>
      </c>
      <c r="F36" s="7">
        <v>16465.93</v>
      </c>
      <c r="G36" t="str">
        <v>No</v>
      </c>
      <c r="H36">
        <v>0</v>
      </c>
      <c r="I36">
        <v>0</v>
      </c>
      <c r="J36" t="str">
        <v>Operations</v>
      </c>
      <c r="K36" t="str">
        <v>Due on receipt</v>
      </c>
      <c r="L36" t="str">
        <v>Yes</v>
      </c>
      <c r="M36" t="str">
        <v>Yes</v>
      </c>
      <c r="N36" t="str">
        <v/>
      </c>
      <c r="O36" t="str">
        <v/>
      </c>
      <c r="P36" t="str">
        <v>Yes</v>
      </c>
      <c r="Q36" t="str">
        <v>High-dollar unapproved; Missing PO; Weekend posting</v>
      </c>
    </row>
    <row r="37" spans="1:17">
      <c r="A37">
        <v>205</v>
      </c>
      <c r="B37" t="str">
        <v>INV-100205</v>
      </c>
      <c r="C37" t="str">
        <v>V1018</v>
      </c>
      <c r="D37" t="str">
        <v>River City Couriers</v>
      </c>
      <c r="E37" s="6">
        <v>46069</v>
      </c>
      <c r="F37" s="7">
        <v>617.25</v>
      </c>
      <c r="G37" t="str">
        <v>Yes</v>
      </c>
      <c r="H37" t="str">
        <v>J. Ramirez</v>
      </c>
      <c r="I37" t="str">
        <v>PO-2026-1205</v>
      </c>
      <c r="J37" t="str">
        <v>Purchasing</v>
      </c>
      <c r="K37" t="str">
        <v>Due on receipt</v>
      </c>
      <c r="L37" t="str">
        <v/>
      </c>
      <c r="M37" t="str">
        <v/>
      </c>
      <c r="N37" t="str">
        <v/>
      </c>
      <c r="O37" t="str">
        <v>Yes</v>
      </c>
      <c r="P37" t="str">
        <v/>
      </c>
      <c r="Q37" t="str">
        <v>Duplicate invoice</v>
      </c>
    </row>
    <row r="38" spans="1:17">
      <c r="A38">
        <v>206</v>
      </c>
      <c r="B38" t="str">
        <v>INV-100206</v>
      </c>
      <c r="C38" t="str">
        <v>V1009</v>
      </c>
      <c r="D38" t="str">
        <v>Ironwood Equipment</v>
      </c>
      <c r="E38" s="6">
        <v>46202</v>
      </c>
      <c r="F38" s="7">
        <v>1140.5</v>
      </c>
      <c r="G38" t="str">
        <v>Yes</v>
      </c>
      <c r="H38" t="str">
        <v>S. Walker</v>
      </c>
      <c r="I38" t="str">
        <v>PO-2026-1206</v>
      </c>
      <c r="J38" t="str">
        <v>Accounting</v>
      </c>
      <c r="K38" t="str">
        <v>Due on receipt</v>
      </c>
      <c r="L38" t="str">
        <v/>
      </c>
      <c r="M38" t="str">
        <v/>
      </c>
      <c r="N38" t="str">
        <v/>
      </c>
      <c r="O38" t="str">
        <v>Yes</v>
      </c>
      <c r="P38" t="str">
        <v/>
      </c>
      <c r="Q38" t="str">
        <v>Duplicate invoice</v>
      </c>
    </row>
    <row r="39" spans="1:17">
      <c r="A39">
        <v>221</v>
      </c>
      <c r="B39" t="str">
        <v>INV-100221</v>
      </c>
      <c r="C39">
        <v>0</v>
      </c>
      <c r="D39" t="str">
        <v>Acme Office Supply</v>
      </c>
      <c r="E39" s="6">
        <v>46139</v>
      </c>
      <c r="F39" s="7">
        <v>374.29</v>
      </c>
      <c r="G39" t="str">
        <v>Yes</v>
      </c>
      <c r="H39" t="str">
        <v>S. Walker</v>
      </c>
      <c r="I39">
        <v>0</v>
      </c>
      <c r="J39" t="str">
        <v>Purchasing</v>
      </c>
      <c r="K39" t="str">
        <v>Net 45</v>
      </c>
      <c r="L39" t="str">
        <v/>
      </c>
      <c r="M39" t="str">
        <v>Yes</v>
      </c>
      <c r="N39" t="str">
        <v>Yes</v>
      </c>
      <c r="O39" t="str">
        <v/>
      </c>
      <c r="P39" t="str">
        <v/>
      </c>
      <c r="Q39" t="str">
        <v>Missing PO; Missing vendor ID</v>
      </c>
    </row>
    <row r="40" spans="1:17">
      <c r="A40">
        <v>229</v>
      </c>
      <c r="B40" t="str">
        <v>INV-100229</v>
      </c>
      <c r="C40" t="str">
        <v>V1005</v>
      </c>
      <c r="D40" t="str">
        <v>Evergreen Consulting</v>
      </c>
      <c r="E40" s="6">
        <v>46186</v>
      </c>
      <c r="F40" s="7">
        <v>867.77</v>
      </c>
      <c r="G40" t="str">
        <v>Yes</v>
      </c>
      <c r="H40" t="str">
        <v>A. Brooks</v>
      </c>
      <c r="I40" t="str">
        <v>PO-2026-1229</v>
      </c>
      <c r="J40" t="str">
        <v>Purchasing</v>
      </c>
      <c r="K40" t="str">
        <v>Net 45</v>
      </c>
      <c r="L40" t="str">
        <v/>
      </c>
      <c r="M40" t="str">
        <v/>
      </c>
      <c r="N40" t="str">
        <v/>
      </c>
      <c r="O40" t="str">
        <v/>
      </c>
      <c r="P40" t="str">
        <v>Yes</v>
      </c>
      <c r="Q40" t="str">
        <v>Weekend posting</v>
      </c>
    </row>
    <row r="41" spans="1:17">
      <c r="A41">
        <v>244</v>
      </c>
      <c r="B41" t="str">
        <v>INV-100244</v>
      </c>
      <c r="C41" t="str">
        <v>V1018</v>
      </c>
      <c r="D41" t="str">
        <v>River City Couriers</v>
      </c>
      <c r="E41" s="6">
        <v>46070</v>
      </c>
      <c r="F41" s="7">
        <v>21470.42</v>
      </c>
      <c r="G41" t="str">
        <v>No</v>
      </c>
      <c r="H41">
        <v>0</v>
      </c>
      <c r="I41" t="str">
        <v>PO-2026-1244</v>
      </c>
      <c r="J41" t="str">
        <v>Marketing</v>
      </c>
      <c r="K41" t="str">
        <v>Net 30</v>
      </c>
      <c r="L41" t="str">
        <v>Yes</v>
      </c>
      <c r="M41" t="str">
        <v/>
      </c>
      <c r="N41" t="str">
        <v/>
      </c>
      <c r="O41" t="str">
        <v/>
      </c>
      <c r="P41" t="str">
        <v/>
      </c>
      <c r="Q41" t="str">
        <v>High-dollar unapproved</v>
      </c>
    </row>
    <row r="42" spans="1:17">
      <c r="A42">
        <v>247</v>
      </c>
      <c r="B42" t="str">
        <v>INV-100247</v>
      </c>
      <c r="C42" t="str">
        <v>V1001</v>
      </c>
      <c r="D42" t="str">
        <v>Acme Office Supply</v>
      </c>
      <c r="E42" s="6">
        <v>46085</v>
      </c>
      <c r="F42" s="7">
        <v>287.42</v>
      </c>
      <c r="G42" t="str">
        <v>Yes</v>
      </c>
      <c r="H42" t="str">
        <v>A. Brooks</v>
      </c>
      <c r="I42">
        <v>0</v>
      </c>
      <c r="J42" t="str">
        <v>Sales</v>
      </c>
      <c r="K42" t="str">
        <v>Due on receipt</v>
      </c>
      <c r="L42" t="str">
        <v/>
      </c>
      <c r="M42" t="str">
        <v>Yes</v>
      </c>
      <c r="N42" t="str">
        <v/>
      </c>
      <c r="O42" t="str">
        <v/>
      </c>
      <c r="P42" t="str">
        <v/>
      </c>
      <c r="Q42" t="str">
        <v>Missing PO</v>
      </c>
    </row>
    <row r="43" spans="1:17">
      <c r="A43">
        <v>252</v>
      </c>
      <c r="B43" t="str">
        <v>INV-100252</v>
      </c>
      <c r="C43" t="str">
        <v>V1003</v>
      </c>
      <c r="D43" t="str">
        <v>Central Printing Services</v>
      </c>
      <c r="E43" s="6">
        <v>46144</v>
      </c>
      <c r="F43" s="7">
        <v>954.19</v>
      </c>
      <c r="G43" t="str">
        <v>Yes</v>
      </c>
      <c r="H43" t="str">
        <v>E. Carter</v>
      </c>
      <c r="I43" t="str">
        <v>PO-2026-1252</v>
      </c>
      <c r="J43" t="str">
        <v>Information Technology</v>
      </c>
      <c r="K43" t="str">
        <v>Net 45</v>
      </c>
      <c r="L43" t="str">
        <v/>
      </c>
      <c r="M43" t="str">
        <v/>
      </c>
      <c r="N43" t="str">
        <v/>
      </c>
      <c r="O43" t="str">
        <v/>
      </c>
      <c r="P43" t="str">
        <v>Yes</v>
      </c>
      <c r="Q43" t="str">
        <v>Weekend posting</v>
      </c>
    </row>
    <row r="44" spans="1:17">
      <c r="A44">
        <v>259</v>
      </c>
      <c r="B44" t="str">
        <v>INV-100259</v>
      </c>
      <c r="C44">
        <v>0</v>
      </c>
      <c r="D44" t="str">
        <v>Highland Medical Supply</v>
      </c>
      <c r="E44" s="6">
        <v>46073</v>
      </c>
      <c r="F44" s="7">
        <v>1133.24</v>
      </c>
      <c r="G44" t="str">
        <v>Yes</v>
      </c>
      <c r="H44" t="str">
        <v>M. Thompson</v>
      </c>
      <c r="I44" t="str">
        <v>PO-2026-1259</v>
      </c>
      <c r="J44" t="str">
        <v>Purchasing</v>
      </c>
      <c r="K44" t="str">
        <v>Due on receipt</v>
      </c>
      <c r="L44" t="str">
        <v/>
      </c>
      <c r="M44" t="str">
        <v/>
      </c>
      <c r="N44" t="str">
        <v>Yes</v>
      </c>
      <c r="O44" t="str">
        <v/>
      </c>
      <c r="P44" t="str">
        <v/>
      </c>
      <c r="Q44" t="str">
        <v>Missing vendor ID</v>
      </c>
    </row>
    <row r="45" spans="1:17">
      <c r="A45">
        <v>268</v>
      </c>
      <c r="B45" t="str">
        <v>INV-100268</v>
      </c>
      <c r="C45" t="str">
        <v>V1001</v>
      </c>
      <c r="D45" t="str">
        <v>Acme Office Supply</v>
      </c>
      <c r="E45" s="6">
        <v>46202</v>
      </c>
      <c r="F45" s="7">
        <v>2708.88</v>
      </c>
      <c r="G45" t="str">
        <v>Yes</v>
      </c>
      <c r="H45" t="str">
        <v>J. Ramirez</v>
      </c>
      <c r="I45">
        <v>0</v>
      </c>
      <c r="J45" t="str">
        <v>Human Resources</v>
      </c>
      <c r="K45" t="str">
        <v>Net 45</v>
      </c>
      <c r="L45" t="str">
        <v/>
      </c>
      <c r="M45" t="str">
        <v>Yes</v>
      </c>
      <c r="N45" t="str">
        <v/>
      </c>
      <c r="O45" t="str">
        <v/>
      </c>
      <c r="P45" t="str">
        <v/>
      </c>
      <c r="Q45" t="str">
        <v>Missing PO</v>
      </c>
    </row>
    <row r="46" spans="1:17">
      <c r="A46">
        <v>269</v>
      </c>
      <c r="B46" t="str">
        <v>INV-100269</v>
      </c>
      <c r="C46" t="str">
        <v>V1001</v>
      </c>
      <c r="D46" t="str">
        <v>Acme Office Supply</v>
      </c>
      <c r="E46" s="6">
        <v>46202</v>
      </c>
      <c r="F46" s="7">
        <v>700.46</v>
      </c>
      <c r="G46" t="str">
        <v>Yes</v>
      </c>
      <c r="H46" t="str">
        <v>E. Carter</v>
      </c>
      <c r="I46" t="str">
        <v>PO-2026-1269</v>
      </c>
      <c r="J46" t="str">
        <v>Marketing</v>
      </c>
      <c r="K46" t="str">
        <v>Due on receipt</v>
      </c>
      <c r="L46" t="str">
        <v/>
      </c>
      <c r="M46" t="str">
        <v/>
      </c>
      <c r="N46" t="str">
        <v/>
      </c>
      <c r="O46" t="str">
        <v>Yes</v>
      </c>
      <c r="P46" t="str">
        <v/>
      </c>
      <c r="Q46" t="str">
        <v>Duplicate invoice</v>
      </c>
    </row>
    <row r="47" spans="1:17">
      <c r="A47">
        <v>270</v>
      </c>
      <c r="B47" t="str">
        <v>INV-100270</v>
      </c>
      <c r="C47" t="str">
        <v>V1010</v>
      </c>
      <c r="D47" t="str">
        <v>Jefferson Office Interiors</v>
      </c>
      <c r="E47" s="6">
        <v>46055</v>
      </c>
      <c r="F47" s="7">
        <v>839.46</v>
      </c>
      <c r="G47" t="str">
        <v>No</v>
      </c>
      <c r="H47">
        <v>0</v>
      </c>
      <c r="I47" t="str">
        <v>PO-2026-1270</v>
      </c>
      <c r="J47" t="str">
        <v>Purchasing</v>
      </c>
      <c r="K47" t="str">
        <v>Net 45</v>
      </c>
      <c r="L47" t="str">
        <v/>
      </c>
      <c r="M47" t="str">
        <v/>
      </c>
      <c r="N47" t="str">
        <v/>
      </c>
      <c r="O47" t="str">
        <v>Yes</v>
      </c>
      <c r="P47" t="str">
        <v/>
      </c>
      <c r="Q47" t="str">
        <v>Duplicate invoice</v>
      </c>
    </row>
    <row r="48" spans="1:17">
      <c r="A48">
        <v>281</v>
      </c>
      <c r="B48" t="str">
        <v>INV-100281</v>
      </c>
      <c r="C48" t="str">
        <v>V1006</v>
      </c>
      <c r="D48" t="str">
        <v>Franklin Facility Services</v>
      </c>
      <c r="E48" s="6">
        <v>46027</v>
      </c>
      <c r="F48" s="7">
        <v>324.88</v>
      </c>
      <c r="G48" t="str">
        <v>Yes</v>
      </c>
      <c r="H48" t="str">
        <v>A. Brooks</v>
      </c>
      <c r="I48">
        <v>0</v>
      </c>
      <c r="J48" t="str">
        <v>Operations</v>
      </c>
      <c r="K48" t="str">
        <v>Net 30</v>
      </c>
      <c r="L48" t="str">
        <v/>
      </c>
      <c r="M48" t="str">
        <v>Yes</v>
      </c>
      <c r="N48" t="str">
        <v/>
      </c>
      <c r="O48" t="str">
        <v/>
      </c>
      <c r="P48" t="str">
        <v/>
      </c>
      <c r="Q48" t="str">
        <v>Missing PO</v>
      </c>
    </row>
    <row r="49" spans="1:17">
      <c r="A49">
        <v>289</v>
      </c>
      <c r="B49" t="str">
        <v>INV-100289</v>
      </c>
      <c r="C49" t="str">
        <v>V1015</v>
      </c>
      <c r="D49" t="str">
        <v>Oak Street Maintenance</v>
      </c>
      <c r="E49" s="6">
        <v>46186</v>
      </c>
      <c r="F49" s="7">
        <v>26815.439999999999</v>
      </c>
      <c r="G49" t="str">
        <v>No</v>
      </c>
      <c r="H49">
        <v>0</v>
      </c>
      <c r="I49" t="str">
        <v>PO-2026-1289</v>
      </c>
      <c r="J49" t="str">
        <v>Operations</v>
      </c>
      <c r="K49" t="str">
        <v>Net 15</v>
      </c>
      <c r="L49" t="str">
        <v>Yes</v>
      </c>
      <c r="M49" t="str">
        <v/>
      </c>
      <c r="N49" t="str">
        <v/>
      </c>
      <c r="O49" t="str">
        <v/>
      </c>
      <c r="P49" t="str">
        <v>Yes</v>
      </c>
      <c r="Q49" t="str">
        <v>High-dollar unapproved; Weekend posting</v>
      </c>
    </row>
    <row r="50" spans="1:17">
      <c r="A50">
        <v>294</v>
      </c>
      <c r="B50" t="str">
        <v>INV-100294</v>
      </c>
      <c r="C50">
        <v>0</v>
      </c>
      <c r="D50" t="str">
        <v>Metro Courier Services</v>
      </c>
      <c r="E50" s="6">
        <v>46154</v>
      </c>
      <c r="F50" s="7">
        <v>553.47</v>
      </c>
      <c r="G50" t="str">
        <v>Yes</v>
      </c>
      <c r="H50" t="str">
        <v>M. Thompson</v>
      </c>
      <c r="I50" t="str">
        <v>PO-2026-1294</v>
      </c>
      <c r="J50" t="str">
        <v>Purchasing</v>
      </c>
      <c r="K50" t="str">
        <v>Net 30</v>
      </c>
      <c r="L50" t="str">
        <v/>
      </c>
      <c r="M50" t="str">
        <v/>
      </c>
      <c r="N50" t="str">
        <v>Yes</v>
      </c>
      <c r="O50" t="str">
        <v/>
      </c>
      <c r="P50" t="str">
        <v/>
      </c>
      <c r="Q50" t="str">
        <v>Missing vendor ID</v>
      </c>
    </row>
    <row r="51" spans="1:17">
      <c r="A51">
        <v>297</v>
      </c>
      <c r="B51" t="str">
        <v>INV-100297</v>
      </c>
      <c r="C51" t="str">
        <v>V1020</v>
      </c>
      <c r="D51" t="str">
        <v>Volunteer State Telecom</v>
      </c>
      <c r="E51" s="6">
        <v>46097</v>
      </c>
      <c r="F51" s="7">
        <v>4399.1400000000003</v>
      </c>
      <c r="G51" t="str">
        <v>Yes</v>
      </c>
      <c r="H51" t="str">
        <v>A. Brooks</v>
      </c>
      <c r="I51">
        <v>0</v>
      </c>
      <c r="J51" t="str">
        <v>Human Resources</v>
      </c>
      <c r="K51" t="str">
        <v>Net 15</v>
      </c>
      <c r="L51" t="str">
        <v/>
      </c>
      <c r="M51" t="str">
        <v>Yes</v>
      </c>
      <c r="N51" t="str">
        <v/>
      </c>
      <c r="O51" t="str">
        <v/>
      </c>
      <c r="P51" t="str">
        <v/>
      </c>
      <c r="Q51" t="str">
        <v>Missing PO</v>
      </c>
    </row>
    <row r="52" spans="1:17">
      <c r="E52" s="6"/>
      <c r="F52" s="7"/>
    </row>
    <row r="53" spans="1:17">
      <c r="E53" s="6"/>
      <c r="F53" s="7"/>
    </row>
    <row r="54" spans="1:17">
      <c r="E54" s="6"/>
      <c r="F54" s="7"/>
    </row>
    <row r="55" spans="1:17">
      <c r="E55" s="6"/>
      <c r="F55" s="7"/>
    </row>
    <row r="56" spans="1:17">
      <c r="E56" s="6"/>
      <c r="F56" s="7"/>
    </row>
    <row r="57" spans="1:17">
      <c r="E57" s="6"/>
      <c r="F57" s="7"/>
    </row>
    <row r="58" spans="1:17">
      <c r="E58" s="6"/>
      <c r="F58" s="7"/>
    </row>
    <row r="59" spans="1:17">
      <c r="E59" s="6"/>
      <c r="F59" s="7"/>
    </row>
    <row r="60" spans="1:17">
      <c r="E60" s="6"/>
      <c r="F60" s="7"/>
    </row>
    <row r="61" spans="1:17">
      <c r="E61" s="6"/>
      <c r="F61" s="7"/>
    </row>
    <row r="62" spans="1:17">
      <c r="E62" s="6"/>
      <c r="F62" s="7"/>
    </row>
    <row r="63" spans="1:17">
      <c r="E63" s="6"/>
      <c r="F63" s="7"/>
    </row>
    <row r="64" spans="1:17">
      <c r="E64" s="6"/>
      <c r="F64" s="7"/>
    </row>
    <row r="65" spans="5:6">
      <c r="E65" s="6"/>
      <c r="F65" s="7"/>
    </row>
    <row r="66" spans="5:6">
      <c r="E66" s="6"/>
      <c r="F66" s="7"/>
    </row>
    <row r="67" spans="5:6">
      <c r="E67" s="6"/>
      <c r="F67" s="7"/>
    </row>
    <row r="68" spans="5:6">
      <c r="E68" s="6"/>
      <c r="F68" s="7"/>
    </row>
    <row r="69" spans="5:6">
      <c r="E69" s="6"/>
      <c r="F69" s="7"/>
    </row>
    <row r="70" spans="5:6">
      <c r="E70" s="6"/>
      <c r="F70" s="7"/>
    </row>
    <row r="71" spans="5:6">
      <c r="E71" s="6"/>
      <c r="F71" s="7"/>
    </row>
    <row r="72" spans="5:6">
      <c r="E72" s="6"/>
      <c r="F72" s="7"/>
    </row>
    <row r="73" spans="5:6">
      <c r="E73" s="6"/>
      <c r="F73" s="7"/>
    </row>
    <row r="74" spans="5:6">
      <c r="E74" s="6"/>
      <c r="F74" s="7"/>
    </row>
    <row r="75" spans="5:6">
      <c r="E75" s="6"/>
      <c r="F75" s="7"/>
    </row>
    <row r="76" spans="5:6">
      <c r="E76" s="6"/>
      <c r="F76" s="7"/>
    </row>
    <row r="77" spans="5:6">
      <c r="E77" s="6"/>
      <c r="F77" s="7"/>
    </row>
    <row r="78" spans="5:6">
      <c r="E78" s="6"/>
      <c r="F78" s="7"/>
    </row>
    <row r="79" spans="5:6">
      <c r="E79" s="6"/>
      <c r="F79" s="7"/>
    </row>
    <row r="80" spans="5:6">
      <c r="E80" s="6"/>
      <c r="F80" s="7"/>
    </row>
    <row r="81" spans="5:6">
      <c r="E81" s="6"/>
      <c r="F81" s="7"/>
    </row>
    <row r="82" spans="5:6">
      <c r="E82" s="6"/>
      <c r="F82" s="7"/>
    </row>
    <row r="83" spans="5:6">
      <c r="E83" s="6"/>
      <c r="F83" s="7"/>
    </row>
    <row r="84" spans="5:6">
      <c r="E84" s="6"/>
      <c r="F84" s="7"/>
    </row>
    <row r="85" spans="5:6">
      <c r="E85" s="6"/>
      <c r="F85" s="7"/>
    </row>
    <row r="86" spans="5:6">
      <c r="E86" s="6"/>
      <c r="F86" s="7"/>
    </row>
    <row r="87" spans="5:6">
      <c r="E87" s="6"/>
      <c r="F87" s="7"/>
    </row>
    <row r="88" spans="5:6">
      <c r="E88" s="6"/>
      <c r="F88" s="7"/>
    </row>
    <row r="89" spans="5:6">
      <c r="E89" s="6"/>
      <c r="F89" s="7"/>
    </row>
    <row r="90" spans="5:6">
      <c r="E90" s="6"/>
      <c r="F90" s="7"/>
    </row>
    <row r="91" spans="5:6">
      <c r="E91" s="6"/>
      <c r="F91" s="7"/>
    </row>
    <row r="92" spans="5:6">
      <c r="E92" s="6"/>
      <c r="F92" s="7"/>
    </row>
    <row r="93" spans="5:6">
      <c r="E93" s="6"/>
      <c r="F93" s="7"/>
    </row>
    <row r="94" spans="5:6">
      <c r="E94" s="6"/>
      <c r="F94" s="7"/>
    </row>
    <row r="95" spans="5:6">
      <c r="E95" s="6"/>
      <c r="F95" s="7"/>
    </row>
    <row r="96" spans="5:6">
      <c r="E96" s="6"/>
      <c r="F96" s="7"/>
    </row>
    <row r="97" spans="5:6">
      <c r="E97" s="6"/>
      <c r="F97" s="7"/>
    </row>
    <row r="98" spans="5:6">
      <c r="E98" s="6"/>
      <c r="F98" s="7"/>
    </row>
    <row r="99" spans="5:6">
      <c r="E99" s="6"/>
      <c r="F99" s="7"/>
    </row>
    <row r="100" spans="5:6">
      <c r="E100" s="6"/>
      <c r="F100" s="7"/>
    </row>
    <row r="101" spans="5:6">
      <c r="E101" s="6"/>
      <c r="F101" s="7"/>
    </row>
    <row r="102" spans="5:6">
      <c r="E102" s="6"/>
      <c r="F102" s="7"/>
    </row>
    <row r="103" spans="5:6">
      <c r="E103" s="6"/>
      <c r="F103" s="7"/>
    </row>
    <row r="104" spans="5:6">
      <c r="E104" s="6"/>
      <c r="F104" s="7"/>
    </row>
    <row r="105" spans="5:6">
      <c r="E105" s="6"/>
      <c r="F105" s="7"/>
    </row>
    <row r="106" spans="5:6">
      <c r="E106" s="6"/>
      <c r="F106" s="7"/>
    </row>
    <row r="107" spans="5:6">
      <c r="E107" s="6"/>
      <c r="F107" s="7"/>
    </row>
    <row r="108" spans="5:6">
      <c r="E108" s="6"/>
      <c r="F108" s="7"/>
    </row>
    <row r="109" spans="5:6">
      <c r="E109" s="6"/>
      <c r="F109" s="7"/>
    </row>
    <row r="110" spans="5:6">
      <c r="E110" s="6"/>
      <c r="F110" s="7"/>
    </row>
    <row r="111" spans="5:6">
      <c r="E111" s="6"/>
      <c r="F111" s="7"/>
    </row>
    <row r="112" spans="5:6">
      <c r="E112" s="6"/>
      <c r="F112" s="7"/>
    </row>
    <row r="113" spans="5:6">
      <c r="E113" s="6"/>
      <c r="F113" s="7"/>
    </row>
    <row r="114" spans="5:6">
      <c r="E114" s="6"/>
      <c r="F114" s="7"/>
    </row>
    <row r="115" spans="5:6">
      <c r="E115" s="6"/>
      <c r="F115" s="7"/>
    </row>
    <row r="116" spans="5:6">
      <c r="E116" s="6"/>
      <c r="F116" s="7"/>
    </row>
    <row r="117" spans="5:6">
      <c r="E117" s="6"/>
      <c r="F117" s="7"/>
    </row>
    <row r="118" spans="5:6">
      <c r="E118" s="6"/>
      <c r="F118" s="7"/>
    </row>
    <row r="119" spans="5:6">
      <c r="E119" s="6"/>
      <c r="F119" s="7"/>
    </row>
    <row r="120" spans="5:6">
      <c r="E120" s="6"/>
      <c r="F120" s="7"/>
    </row>
    <row r="121" spans="5:6">
      <c r="E121" s="6"/>
      <c r="F121" s="7"/>
    </row>
    <row r="122" spans="5:6">
      <c r="E122" s="6"/>
      <c r="F122" s="7"/>
    </row>
    <row r="123" spans="5:6">
      <c r="E123" s="6"/>
      <c r="F123" s="7"/>
    </row>
    <row r="124" spans="5:6">
      <c r="E124" s="6"/>
      <c r="F124" s="7"/>
    </row>
    <row r="125" spans="5:6">
      <c r="E125" s="6"/>
      <c r="F125" s="7"/>
    </row>
    <row r="126" spans="5:6">
      <c r="E126" s="6"/>
      <c r="F126" s="7"/>
    </row>
    <row r="127" spans="5:6">
      <c r="E127" s="6"/>
      <c r="F127" s="7"/>
    </row>
    <row r="128" spans="5:6">
      <c r="E128" s="6"/>
      <c r="F128" s="7"/>
    </row>
    <row r="129" spans="5:6">
      <c r="E129" s="6"/>
      <c r="F129" s="7"/>
    </row>
    <row r="130" spans="5:6">
      <c r="E130" s="6"/>
      <c r="F130" s="7"/>
    </row>
    <row r="131" spans="5:6">
      <c r="E131" s="6"/>
      <c r="F131" s="7"/>
    </row>
    <row r="132" spans="5:6">
      <c r="E132" s="6"/>
      <c r="F132" s="7"/>
    </row>
    <row r="133" spans="5:6">
      <c r="E133" s="6"/>
      <c r="F133" s="7"/>
    </row>
    <row r="134" spans="5:6">
      <c r="E134" s="6"/>
      <c r="F134" s="7"/>
    </row>
    <row r="135" spans="5:6">
      <c r="E135" s="6"/>
      <c r="F135" s="7"/>
    </row>
    <row r="136" spans="5:6">
      <c r="E136" s="6"/>
      <c r="F136" s="7"/>
    </row>
    <row r="137" spans="5:6">
      <c r="E137" s="6"/>
      <c r="F137" s="7"/>
    </row>
    <row r="138" spans="5:6">
      <c r="E138" s="6"/>
      <c r="F138" s="7"/>
    </row>
    <row r="139" spans="5:6">
      <c r="E139" s="6"/>
      <c r="F139" s="7"/>
    </row>
    <row r="140" spans="5:6">
      <c r="E140" s="6"/>
      <c r="F140" s="7"/>
    </row>
    <row r="141" spans="5:6">
      <c r="E141" s="6"/>
      <c r="F141" s="7"/>
    </row>
    <row r="142" spans="5:6">
      <c r="E142" s="6"/>
      <c r="F142" s="7"/>
    </row>
    <row r="143" spans="5:6">
      <c r="E143" s="6"/>
      <c r="F143" s="7"/>
    </row>
    <row r="144" spans="5:6">
      <c r="E144" s="6"/>
      <c r="F144" s="7"/>
    </row>
    <row r="145" spans="5:6">
      <c r="E145" s="6"/>
      <c r="F145" s="7"/>
    </row>
    <row r="146" spans="5:6">
      <c r="E146" s="6"/>
      <c r="F146" s="7"/>
    </row>
    <row r="147" spans="5:6">
      <c r="E147" s="6"/>
      <c r="F147" s="7"/>
    </row>
    <row r="148" spans="5:6">
      <c r="E148" s="6"/>
      <c r="F148" s="7"/>
    </row>
    <row r="149" spans="5:6">
      <c r="E149" s="6"/>
      <c r="F149" s="7"/>
    </row>
    <row r="150" spans="5:6">
      <c r="E150" s="6"/>
      <c r="F150" s="7"/>
    </row>
    <row r="151" spans="5:6">
      <c r="E151" s="6"/>
      <c r="F151" s="7"/>
    </row>
    <row r="152" spans="5:6">
      <c r="E152" s="6"/>
      <c r="F152" s="7"/>
    </row>
    <row r="153" spans="5:6">
      <c r="E153" s="6"/>
      <c r="F153" s="7"/>
    </row>
    <row r="154" spans="5:6">
      <c r="E154" s="6"/>
      <c r="F154" s="7"/>
    </row>
    <row r="155" spans="5:6">
      <c r="E155" s="6"/>
      <c r="F155" s="7"/>
    </row>
    <row r="156" spans="5:6">
      <c r="E156" s="6"/>
      <c r="F156" s="7"/>
    </row>
    <row r="157" spans="5:6">
      <c r="E157" s="6"/>
      <c r="F157" s="7"/>
    </row>
    <row r="158" spans="5:6">
      <c r="E158" s="6"/>
      <c r="F158" s="7"/>
    </row>
    <row r="159" spans="5:6">
      <c r="E159" s="6"/>
      <c r="F159" s="7"/>
    </row>
    <row r="160" spans="5:6">
      <c r="E160" s="6"/>
      <c r="F160" s="7"/>
    </row>
    <row r="161" spans="5:6">
      <c r="E161" s="6"/>
      <c r="F161" s="7"/>
    </row>
    <row r="162" spans="5:6">
      <c r="E162" s="6"/>
      <c r="F162" s="7"/>
    </row>
    <row r="163" spans="5:6">
      <c r="E163" s="6"/>
      <c r="F163" s="7"/>
    </row>
    <row r="164" spans="5:6">
      <c r="E164" s="6"/>
      <c r="F164" s="7"/>
    </row>
    <row r="165" spans="5:6">
      <c r="E165" s="6"/>
      <c r="F165" s="7"/>
    </row>
    <row r="166" spans="5:6">
      <c r="E166" s="6"/>
      <c r="F166" s="7"/>
    </row>
    <row r="167" spans="5:6">
      <c r="E167" s="6"/>
      <c r="F167" s="7"/>
    </row>
    <row r="168" spans="5:6">
      <c r="E168" s="6"/>
      <c r="F168" s="7"/>
    </row>
    <row r="169" spans="5:6">
      <c r="E169" s="6"/>
      <c r="F169" s="7"/>
    </row>
    <row r="170" spans="5:6">
      <c r="E170" s="6"/>
      <c r="F170" s="7"/>
    </row>
    <row r="171" spans="5:6">
      <c r="E171" s="6"/>
      <c r="F171" s="7"/>
    </row>
    <row r="172" spans="5:6">
      <c r="E172" s="6"/>
      <c r="F172" s="7"/>
    </row>
    <row r="173" spans="5:6">
      <c r="E173" s="6"/>
      <c r="F173" s="7"/>
    </row>
    <row r="174" spans="5:6">
      <c r="E174" s="6"/>
      <c r="F174" s="7"/>
    </row>
    <row r="175" spans="5:6">
      <c r="E175" s="6"/>
      <c r="F175" s="7"/>
    </row>
    <row r="176" spans="5:6">
      <c r="E176" s="6"/>
      <c r="F176" s="7"/>
    </row>
    <row r="177" spans="5:6">
      <c r="E177" s="6"/>
      <c r="F177" s="7"/>
    </row>
    <row r="178" spans="5:6">
      <c r="E178" s="6"/>
      <c r="F178" s="7"/>
    </row>
    <row r="179" spans="5:6">
      <c r="E179" s="6"/>
      <c r="F179" s="7"/>
    </row>
    <row r="180" spans="5:6">
      <c r="E180" s="6"/>
      <c r="F180" s="7"/>
    </row>
    <row r="181" spans="5:6">
      <c r="E181" s="6"/>
      <c r="F181" s="7"/>
    </row>
    <row r="182" spans="5:6">
      <c r="E182" s="6"/>
      <c r="F182" s="7"/>
    </row>
    <row r="183" spans="5:6">
      <c r="E183" s="6"/>
      <c r="F183" s="7"/>
    </row>
    <row r="184" spans="5:6">
      <c r="E184" s="6"/>
      <c r="F184" s="7"/>
    </row>
    <row r="185" spans="5:6">
      <c r="E185" s="6"/>
      <c r="F185" s="7"/>
    </row>
    <row r="186" spans="5:6">
      <c r="E186" s="6"/>
      <c r="F186" s="7"/>
    </row>
    <row r="187" spans="5:6">
      <c r="E187" s="6"/>
      <c r="F187" s="7"/>
    </row>
    <row r="188" spans="5:6">
      <c r="E188" s="6"/>
      <c r="F188" s="7"/>
    </row>
    <row r="189" spans="5:6">
      <c r="E189" s="6"/>
      <c r="F189" s="7"/>
    </row>
    <row r="190" spans="5:6">
      <c r="E190" s="6"/>
      <c r="F190" s="7"/>
    </row>
    <row r="191" spans="5:6">
      <c r="E191" s="6"/>
      <c r="F191" s="7"/>
    </row>
    <row r="192" spans="5:6">
      <c r="E192" s="6"/>
      <c r="F192" s="7"/>
    </row>
    <row r="193" spans="5:6">
      <c r="E193" s="6"/>
      <c r="F193" s="7"/>
    </row>
    <row r="194" spans="5:6">
      <c r="E194" s="6"/>
      <c r="F194" s="7"/>
    </row>
    <row r="195" spans="5:6">
      <c r="E195" s="6"/>
      <c r="F195" s="7"/>
    </row>
    <row r="196" spans="5:6">
      <c r="E196" s="6"/>
      <c r="F196" s="7"/>
    </row>
    <row r="197" spans="5:6">
      <c r="E197" s="6"/>
      <c r="F197" s="7"/>
    </row>
    <row r="198" spans="5:6">
      <c r="E198" s="6"/>
      <c r="F198" s="7"/>
    </row>
    <row r="199" spans="5:6">
      <c r="E199" s="6"/>
      <c r="F199" s="7"/>
    </row>
    <row r="200" spans="5:6">
      <c r="E200" s="6"/>
      <c r="F200" s="7"/>
    </row>
    <row r="201" spans="5:6">
      <c r="E201" s="6"/>
      <c r="F201" s="7"/>
    </row>
    <row r="202" spans="5:6">
      <c r="E202" s="6"/>
      <c r="F202" s="7"/>
    </row>
    <row r="203" spans="5:6">
      <c r="E203" s="6"/>
      <c r="F203" s="7"/>
    </row>
    <row r="204" spans="5:6">
      <c r="E204" s="6"/>
      <c r="F204" s="7"/>
    </row>
    <row r="205" spans="5:6">
      <c r="E205" s="6"/>
      <c r="F205" s="7"/>
    </row>
    <row r="206" spans="5:6">
      <c r="E206" s="6"/>
      <c r="F206" s="7"/>
    </row>
    <row r="207" spans="5:6">
      <c r="E207" s="6"/>
      <c r="F207" s="7"/>
    </row>
    <row r="208" spans="5:6">
      <c r="E208" s="6"/>
      <c r="F208" s="7"/>
    </row>
    <row r="209" spans="5:6">
      <c r="E209" s="6"/>
      <c r="F209" s="7"/>
    </row>
    <row r="210" spans="5:6">
      <c r="E210" s="6"/>
      <c r="F210" s="7"/>
    </row>
    <row r="211" spans="5:6">
      <c r="E211" s="6"/>
      <c r="F211" s="7"/>
    </row>
    <row r="212" spans="5:6">
      <c r="E212" s="6"/>
      <c r="F212" s="7"/>
    </row>
    <row r="213" spans="5:6">
      <c r="E213" s="6"/>
      <c r="F213" s="7"/>
    </row>
    <row r="214" spans="5:6">
      <c r="E214" s="6"/>
      <c r="F214" s="7"/>
    </row>
    <row r="215" spans="5:6">
      <c r="E215" s="6"/>
      <c r="F215" s="7"/>
    </row>
    <row r="216" spans="5:6">
      <c r="E216" s="6"/>
      <c r="F216" s="7"/>
    </row>
    <row r="217" spans="5:6">
      <c r="E217" s="6"/>
      <c r="F217" s="7"/>
    </row>
    <row r="218" spans="5:6">
      <c r="E218" s="6"/>
      <c r="F218" s="7"/>
    </row>
    <row r="219" spans="5:6">
      <c r="E219" s="6"/>
      <c r="F219" s="7"/>
    </row>
    <row r="220" spans="5:6">
      <c r="E220" s="6"/>
      <c r="F220" s="7"/>
    </row>
    <row r="221" spans="5:6">
      <c r="E221" s="6"/>
      <c r="F221" s="7"/>
    </row>
    <row r="222" spans="5:6">
      <c r="E222" s="6"/>
      <c r="F222" s="7"/>
    </row>
    <row r="223" spans="5:6">
      <c r="E223" s="6"/>
      <c r="F223" s="7"/>
    </row>
    <row r="224" spans="5:6">
      <c r="E224" s="6"/>
      <c r="F224" s="7"/>
    </row>
    <row r="225" spans="5:6">
      <c r="E225" s="6"/>
      <c r="F225" s="7"/>
    </row>
    <row r="226" spans="5:6">
      <c r="E226" s="6"/>
      <c r="F226" s="7"/>
    </row>
    <row r="227" spans="5:6">
      <c r="E227" s="6"/>
      <c r="F227" s="7"/>
    </row>
    <row r="228" spans="5:6">
      <c r="E228" s="6"/>
      <c r="F228" s="7"/>
    </row>
    <row r="229" spans="5:6">
      <c r="E229" s="6"/>
      <c r="F229" s="7"/>
    </row>
    <row r="230" spans="5:6">
      <c r="E230" s="6"/>
      <c r="F230" s="7"/>
    </row>
    <row r="231" spans="5:6">
      <c r="E231" s="6"/>
      <c r="F231" s="7"/>
    </row>
    <row r="232" spans="5:6">
      <c r="E232" s="6"/>
      <c r="F232" s="7"/>
    </row>
    <row r="233" spans="5:6">
      <c r="E233" s="6"/>
      <c r="F233" s="7"/>
    </row>
    <row r="234" spans="5:6">
      <c r="E234" s="6"/>
      <c r="F234" s="7"/>
    </row>
    <row r="235" spans="5:6">
      <c r="E235" s="6"/>
      <c r="F235" s="7"/>
    </row>
    <row r="236" spans="5:6">
      <c r="E236" s="6"/>
      <c r="F236" s="7"/>
    </row>
    <row r="237" spans="5:6">
      <c r="E237" s="6"/>
      <c r="F237" s="7"/>
    </row>
    <row r="238" spans="5:6">
      <c r="E238" s="6"/>
      <c r="F238" s="7"/>
    </row>
    <row r="239" spans="5:6">
      <c r="E239" s="6"/>
      <c r="F239" s="7"/>
    </row>
    <row r="240" spans="5:6">
      <c r="E240" s="6"/>
      <c r="F240" s="7"/>
    </row>
    <row r="241" spans="5:6">
      <c r="E241" s="6"/>
      <c r="F241" s="7"/>
    </row>
    <row r="242" spans="5:6">
      <c r="E242" s="6"/>
      <c r="F242" s="7"/>
    </row>
    <row r="243" spans="5:6">
      <c r="E243" s="6"/>
      <c r="F243" s="7"/>
    </row>
    <row r="244" spans="5:6">
      <c r="E244" s="6"/>
      <c r="F244" s="7"/>
    </row>
    <row r="245" spans="5:6">
      <c r="E245" s="6"/>
      <c r="F245" s="7"/>
    </row>
    <row r="246" spans="5:6">
      <c r="E246" s="6"/>
      <c r="F246" s="7"/>
    </row>
    <row r="247" spans="5:6">
      <c r="E247" s="6"/>
      <c r="F247" s="7"/>
    </row>
    <row r="248" spans="5:6">
      <c r="E248" s="6"/>
      <c r="F248" s="7"/>
    </row>
    <row r="249" spans="5:6">
      <c r="E249" s="6"/>
      <c r="F249" s="7"/>
    </row>
    <row r="250" spans="5:6">
      <c r="E250" s="6"/>
      <c r="F250" s="7"/>
    </row>
    <row r="251" spans="5:6">
      <c r="E251" s="6"/>
      <c r="F251" s="7"/>
    </row>
    <row r="252" spans="5:6">
      <c r="E252" s="6"/>
      <c r="F252" s="7"/>
    </row>
    <row r="253" spans="5:6">
      <c r="E253" s="6"/>
      <c r="F253" s="7"/>
    </row>
    <row r="254" spans="5:6">
      <c r="E254" s="6"/>
      <c r="F254" s="7"/>
    </row>
    <row r="255" spans="5:6">
      <c r="E255" s="6"/>
      <c r="F255" s="7"/>
    </row>
    <row r="256" spans="5:6">
      <c r="E256" s="6"/>
      <c r="F256" s="7"/>
    </row>
    <row r="257" spans="5:6">
      <c r="E257" s="6"/>
      <c r="F257" s="7"/>
    </row>
    <row r="258" spans="5:6">
      <c r="E258" s="6"/>
      <c r="F258" s="7"/>
    </row>
    <row r="259" spans="5:6">
      <c r="E259" s="6"/>
      <c r="F259" s="7"/>
    </row>
    <row r="260" spans="5:6">
      <c r="E260" s="6"/>
      <c r="F260" s="7"/>
    </row>
    <row r="261" spans="5:6">
      <c r="E261" s="6"/>
      <c r="F261" s="7"/>
    </row>
    <row r="262" spans="5:6">
      <c r="E262" s="6"/>
      <c r="F262" s="7"/>
    </row>
    <row r="263" spans="5:6">
      <c r="E263" s="6"/>
      <c r="F263" s="7"/>
    </row>
    <row r="264" spans="5:6">
      <c r="E264" s="6"/>
      <c r="F264" s="7"/>
    </row>
    <row r="265" spans="5:6">
      <c r="E265" s="6"/>
      <c r="F265" s="7"/>
    </row>
    <row r="266" spans="5:6">
      <c r="E266" s="6"/>
      <c r="F266" s="7"/>
    </row>
    <row r="267" spans="5:6">
      <c r="E267" s="6"/>
      <c r="F267" s="7"/>
    </row>
    <row r="268" spans="5:6">
      <c r="E268" s="6"/>
      <c r="F268" s="7"/>
    </row>
    <row r="269" spans="5:6">
      <c r="E269" s="6"/>
      <c r="F269" s="7"/>
    </row>
    <row r="270" spans="5:6">
      <c r="E270" s="6"/>
      <c r="F270" s="7"/>
    </row>
    <row r="271" spans="5:6">
      <c r="E271" s="6"/>
      <c r="F271" s="7"/>
    </row>
    <row r="272" spans="5:6">
      <c r="E272" s="6"/>
      <c r="F272" s="7"/>
    </row>
    <row r="273" spans="5:6">
      <c r="E273" s="6"/>
      <c r="F273" s="7"/>
    </row>
    <row r="274" spans="5:6">
      <c r="E274" s="6"/>
      <c r="F274" s="7"/>
    </row>
    <row r="275" spans="5:6">
      <c r="E275" s="6"/>
      <c r="F275" s="7"/>
    </row>
    <row r="276" spans="5:6">
      <c r="E276" s="6"/>
      <c r="F276" s="7"/>
    </row>
    <row r="277" spans="5:6">
      <c r="E277" s="6"/>
      <c r="F277" s="7"/>
    </row>
    <row r="278" spans="5:6">
      <c r="E278" s="6"/>
      <c r="F278" s="7"/>
    </row>
    <row r="279" spans="5:6">
      <c r="E279" s="6"/>
      <c r="F279" s="7"/>
    </row>
    <row r="280" spans="5:6">
      <c r="E280" s="6"/>
      <c r="F280" s="7"/>
    </row>
    <row r="281" spans="5:6">
      <c r="E281" s="6"/>
      <c r="F281" s="7"/>
    </row>
    <row r="282" spans="5:6">
      <c r="E282" s="6"/>
      <c r="F282" s="7"/>
    </row>
    <row r="283" spans="5:6">
      <c r="E283" s="6"/>
      <c r="F283" s="7"/>
    </row>
    <row r="284" spans="5:6">
      <c r="E284" s="6"/>
      <c r="F284" s="7"/>
    </row>
    <row r="285" spans="5:6">
      <c r="E285" s="6"/>
      <c r="F285" s="7"/>
    </row>
    <row r="286" spans="5:6">
      <c r="E286" s="6"/>
      <c r="F286" s="7"/>
    </row>
    <row r="287" spans="5:6">
      <c r="E287" s="6"/>
      <c r="F287" s="7"/>
    </row>
    <row r="288" spans="5:6">
      <c r="E288" s="6"/>
      <c r="F288" s="7"/>
    </row>
    <row r="289" spans="5:6">
      <c r="E289" s="6"/>
      <c r="F289" s="7"/>
    </row>
    <row r="290" spans="5:6">
      <c r="E290" s="6"/>
      <c r="F290" s="7"/>
    </row>
    <row r="291" spans="5:6">
      <c r="E291" s="6"/>
      <c r="F291" s="7"/>
    </row>
    <row r="292" spans="5:6">
      <c r="E292" s="6"/>
      <c r="F292" s="7"/>
    </row>
    <row r="293" spans="5:6">
      <c r="E293" s="6"/>
      <c r="F293" s="7"/>
    </row>
    <row r="294" spans="5:6">
      <c r="E294" s="6"/>
      <c r="F294" s="7"/>
    </row>
    <row r="295" spans="5:6">
      <c r="E295" s="6"/>
      <c r="F295" s="7"/>
    </row>
    <row r="296" spans="5:6">
      <c r="E296" s="6"/>
      <c r="F296" s="7"/>
    </row>
    <row r="297" spans="5:6">
      <c r="E297" s="6"/>
      <c r="F297" s="7"/>
    </row>
    <row r="298" spans="5:6">
      <c r="E298" s="6"/>
      <c r="F298" s="7"/>
    </row>
    <row r="299" spans="5:6">
      <c r="E299" s="6"/>
      <c r="F299" s="7"/>
    </row>
    <row r="300" spans="5:6">
      <c r="E300" s="6"/>
      <c r="F300" s="7"/>
    </row>
    <row r="301" spans="5:6">
      <c r="E301" s="6"/>
      <c r="F301" s="7"/>
    </row>
    <row r="302" spans="5:6">
      <c r="E302" s="6"/>
      <c r="F302" s="7"/>
    </row>
    <row r="303" spans="5:6">
      <c r="E303" s="6"/>
      <c r="F303" s="7"/>
    </row>
    <row r="304" spans="5:6">
      <c r="E304" s="6"/>
      <c r="F304" s="7"/>
    </row>
    <row r="305" spans="5:6">
      <c r="E305" s="6"/>
      <c r="F305" s="7"/>
    </row>
    <row r="306" spans="5:6">
      <c r="E306" s="6"/>
      <c r="F306" s="7"/>
    </row>
    <row r="307" spans="5:6">
      <c r="E307" s="6"/>
      <c r="F307" s="7"/>
    </row>
    <row r="308" spans="5:6">
      <c r="E308" s="6"/>
      <c r="F308" s="7"/>
    </row>
    <row r="309" spans="5:6">
      <c r="E309" s="6"/>
      <c r="F309" s="7"/>
    </row>
    <row r="310" spans="5:6">
      <c r="E310" s="6"/>
      <c r="F310" s="7"/>
    </row>
    <row r="311" spans="5:6">
      <c r="E311" s="6"/>
      <c r="F311" s="7"/>
    </row>
    <row r="312" spans="5:6">
      <c r="E312" s="6"/>
      <c r="F312" s="7"/>
    </row>
    <row r="313" spans="5:6">
      <c r="E313" s="6"/>
      <c r="F313" s="7"/>
    </row>
    <row r="314" spans="5:6">
      <c r="E314" s="6"/>
      <c r="F314" s="7"/>
    </row>
    <row r="315" spans="5:6">
      <c r="E315" s="6"/>
      <c r="F315" s="7"/>
    </row>
    <row r="316" spans="5:6">
      <c r="E316" s="6"/>
      <c r="F316" s="7"/>
    </row>
    <row r="317" spans="5:6">
      <c r="E317" s="6"/>
      <c r="F317" s="7"/>
    </row>
    <row r="318" spans="5:6">
      <c r="E318" s="6"/>
      <c r="F318" s="7"/>
    </row>
    <row r="319" spans="5:6">
      <c r="E319" s="6"/>
      <c r="F319" s="7"/>
    </row>
    <row r="320" spans="5:6">
      <c r="E320" s="6"/>
      <c r="F320" s="7"/>
    </row>
    <row r="321" spans="5:6">
      <c r="E321" s="6"/>
      <c r="F321" s="7"/>
    </row>
    <row r="322" spans="5:6">
      <c r="E322" s="6"/>
      <c r="F322" s="7"/>
    </row>
    <row r="323" spans="5:6">
      <c r="E323" s="6"/>
      <c r="F323" s="7"/>
    </row>
    <row r="324" spans="5:6">
      <c r="E324" s="6"/>
      <c r="F324" s="7"/>
    </row>
    <row r="325" spans="5:6">
      <c r="E325" s="6"/>
      <c r="F325" s="7"/>
    </row>
    <row r="326" spans="5:6">
      <c r="E326" s="6"/>
      <c r="F326" s="7"/>
    </row>
    <row r="327" spans="5:6">
      <c r="E327" s="6"/>
      <c r="F327" s="7"/>
    </row>
    <row r="328" spans="5:6">
      <c r="E328" s="6"/>
      <c r="F328" s="7"/>
    </row>
    <row r="329" spans="5:6">
      <c r="E329" s="6"/>
      <c r="F329" s="7"/>
    </row>
    <row r="330" spans="5:6">
      <c r="E330" s="6"/>
      <c r="F330" s="7"/>
    </row>
    <row r="331" spans="5:6">
      <c r="E331" s="6"/>
      <c r="F331" s="7"/>
    </row>
    <row r="332" spans="5:6">
      <c r="E332" s="6"/>
      <c r="F332" s="7"/>
    </row>
    <row r="333" spans="5:6">
      <c r="E333" s="6"/>
      <c r="F333" s="7"/>
    </row>
    <row r="334" spans="5:6">
      <c r="E334" s="6"/>
      <c r="F334" s="7"/>
    </row>
    <row r="335" spans="5:6">
      <c r="E335" s="6"/>
      <c r="F335" s="7"/>
    </row>
    <row r="336" spans="5:6">
      <c r="E336" s="6"/>
      <c r="F336" s="7"/>
    </row>
    <row r="337" spans="5:6">
      <c r="E337" s="6"/>
      <c r="F337" s="7"/>
    </row>
    <row r="338" spans="5:6">
      <c r="E338" s="6"/>
      <c r="F338" s="7"/>
    </row>
    <row r="339" spans="5:6">
      <c r="E339" s="6"/>
      <c r="F339" s="7"/>
    </row>
    <row r="340" spans="5:6">
      <c r="E340" s="6"/>
      <c r="F340" s="7"/>
    </row>
    <row r="341" spans="5:6">
      <c r="E341" s="6"/>
      <c r="F341" s="7"/>
    </row>
    <row r="342" spans="5:6">
      <c r="E342" s="6"/>
      <c r="F342" s="7"/>
    </row>
    <row r="343" spans="5:6">
      <c r="E343" s="6"/>
      <c r="F343" s="7"/>
    </row>
    <row r="344" spans="5:6">
      <c r="E344" s="6"/>
      <c r="F344" s="7"/>
    </row>
    <row r="345" spans="5:6">
      <c r="E345" s="6"/>
      <c r="F345" s="7"/>
    </row>
    <row r="346" spans="5:6">
      <c r="E346" s="6"/>
      <c r="F346" s="7"/>
    </row>
    <row r="347" spans="5:6">
      <c r="E347" s="6"/>
      <c r="F347" s="7"/>
    </row>
    <row r="348" spans="5:6">
      <c r="E348" s="6"/>
      <c r="F348" s="7"/>
    </row>
    <row r="349" spans="5:6">
      <c r="E349" s="6"/>
      <c r="F349" s="7"/>
    </row>
    <row r="350" spans="5:6">
      <c r="E350" s="6"/>
      <c r="F350" s="7"/>
    </row>
    <row r="351" spans="5:6">
      <c r="E351" s="6"/>
      <c r="F351" s="7"/>
    </row>
    <row r="352" spans="5:6">
      <c r="E352" s="6"/>
      <c r="F352" s="7"/>
    </row>
    <row r="353" spans="5:6">
      <c r="E353" s="6"/>
      <c r="F353" s="7"/>
    </row>
    <row r="354" spans="5:6">
      <c r="E354" s="6"/>
      <c r="F354" s="7"/>
    </row>
    <row r="355" spans="5:6">
      <c r="E355" s="6"/>
      <c r="F355" s="7"/>
    </row>
    <row r="356" spans="5:6">
      <c r="E356" s="6"/>
      <c r="F356" s="7"/>
    </row>
    <row r="357" spans="5:6">
      <c r="E357" s="6"/>
      <c r="F357" s="7"/>
    </row>
    <row r="358" spans="5:6">
      <c r="E358" s="6"/>
      <c r="F358" s="7"/>
    </row>
    <row r="359" spans="5:6">
      <c r="E359" s="6"/>
      <c r="F359" s="7"/>
    </row>
    <row r="360" spans="5:6">
      <c r="E360" s="6"/>
      <c r="F360" s="7"/>
    </row>
    <row r="361" spans="5:6">
      <c r="E361" s="6"/>
      <c r="F361" s="7"/>
    </row>
    <row r="362" spans="5:6">
      <c r="E362" s="6"/>
      <c r="F362" s="7"/>
    </row>
    <row r="363" spans="5:6">
      <c r="E363" s="6"/>
      <c r="F363" s="7"/>
    </row>
    <row r="364" spans="5:6">
      <c r="E364" s="6"/>
      <c r="F364" s="7"/>
    </row>
    <row r="365" spans="5:6">
      <c r="E365" s="6"/>
      <c r="F365" s="7"/>
    </row>
    <row r="366" spans="5:6">
      <c r="E366" s="6"/>
      <c r="F366" s="7"/>
    </row>
    <row r="367" spans="5:6">
      <c r="E367" s="6"/>
      <c r="F367" s="7"/>
    </row>
    <row r="368" spans="5:6">
      <c r="E368" s="6"/>
      <c r="F368" s="7"/>
    </row>
    <row r="369" spans="5:6">
      <c r="E369" s="6"/>
      <c r="F369" s="7"/>
    </row>
    <row r="370" spans="5:6">
      <c r="E370" s="6"/>
      <c r="F370" s="7"/>
    </row>
    <row r="371" spans="5:6">
      <c r="E371" s="6"/>
      <c r="F371" s="7"/>
    </row>
    <row r="372" spans="5:6">
      <c r="E372" s="6"/>
      <c r="F372" s="7"/>
    </row>
    <row r="373" spans="5:6">
      <c r="E373" s="6"/>
      <c r="F373" s="7"/>
    </row>
    <row r="374" spans="5:6">
      <c r="E374" s="6"/>
      <c r="F374" s="7"/>
    </row>
    <row r="375" spans="5:6">
      <c r="E375" s="6"/>
      <c r="F375" s="7"/>
    </row>
    <row r="376" spans="5:6">
      <c r="E376" s="6"/>
      <c r="F376" s="7"/>
    </row>
    <row r="377" spans="5:6">
      <c r="E377" s="6"/>
      <c r="F377" s="7"/>
    </row>
    <row r="378" spans="5:6">
      <c r="E378" s="6"/>
      <c r="F378" s="7"/>
    </row>
    <row r="379" spans="5:6">
      <c r="E379" s="6"/>
      <c r="F379" s="7"/>
    </row>
    <row r="380" spans="5:6">
      <c r="E380" s="6"/>
      <c r="F380" s="7"/>
    </row>
    <row r="381" spans="5:6">
      <c r="E381" s="6"/>
      <c r="F381" s="7"/>
    </row>
    <row r="382" spans="5:6">
      <c r="E382" s="6"/>
      <c r="F382" s="7"/>
    </row>
    <row r="383" spans="5:6">
      <c r="E383" s="6"/>
      <c r="F383" s="7"/>
    </row>
    <row r="384" spans="5:6">
      <c r="E384" s="6"/>
      <c r="F384" s="7"/>
    </row>
    <row r="385" spans="5:6">
      <c r="E385" s="6"/>
      <c r="F385" s="7"/>
    </row>
    <row r="386" spans="5:6">
      <c r="E386" s="6"/>
      <c r="F386" s="7"/>
    </row>
    <row r="387" spans="5:6">
      <c r="E387" s="6"/>
      <c r="F387" s="7"/>
    </row>
    <row r="388" spans="5:6">
      <c r="E388" s="6"/>
      <c r="F388" s="7"/>
    </row>
    <row r="389" spans="5:6">
      <c r="E389" s="6"/>
      <c r="F389" s="7"/>
    </row>
    <row r="390" spans="5:6">
      <c r="E390" s="6"/>
      <c r="F390" s="7"/>
    </row>
    <row r="391" spans="5:6">
      <c r="E391" s="6"/>
      <c r="F391" s="7"/>
    </row>
    <row r="392" spans="5:6">
      <c r="E392" s="6"/>
      <c r="F392" s="7"/>
    </row>
    <row r="393" spans="5:6">
      <c r="E393" s="6"/>
      <c r="F393" s="7"/>
    </row>
    <row r="394" spans="5:6">
      <c r="E394" s="6"/>
      <c r="F394" s="7"/>
    </row>
    <row r="395" spans="5:6">
      <c r="E395" s="6"/>
      <c r="F395" s="7"/>
    </row>
    <row r="396" spans="5:6">
      <c r="E396" s="6"/>
      <c r="F396" s="7"/>
    </row>
    <row r="397" spans="5:6">
      <c r="E397" s="6"/>
      <c r="F397" s="7"/>
    </row>
    <row r="398" spans="5:6">
      <c r="E398" s="6"/>
      <c r="F398" s="7"/>
    </row>
    <row r="399" spans="5:6">
      <c r="E399" s="6"/>
      <c r="F399" s="7"/>
    </row>
    <row r="400" spans="5:6">
      <c r="E400" s="6"/>
      <c r="F400" s="7"/>
    </row>
    <row r="401" spans="5:6">
      <c r="E401" s="6"/>
      <c r="F401" s="7"/>
    </row>
    <row r="402" spans="5:6">
      <c r="E402" s="6"/>
      <c r="F402" s="7"/>
    </row>
    <row r="403" spans="5:6">
      <c r="E403" s="6"/>
      <c r="F403" s="7"/>
    </row>
    <row r="404" spans="5:6">
      <c r="E404" s="6"/>
      <c r="F404" s="7"/>
    </row>
    <row r="405" spans="5:6">
      <c r="E405" s="6"/>
      <c r="F405" s="7"/>
    </row>
    <row r="406" spans="5:6">
      <c r="E406" s="6"/>
      <c r="F406" s="7"/>
    </row>
    <row r="407" spans="5:6">
      <c r="E407" s="6"/>
      <c r="F407" s="7"/>
    </row>
    <row r="408" spans="5:6">
      <c r="E408" s="6"/>
      <c r="F408" s="7"/>
    </row>
    <row r="409" spans="5:6">
      <c r="E409" s="6"/>
      <c r="F409" s="7"/>
    </row>
    <row r="410" spans="5:6">
      <c r="E410" s="6"/>
      <c r="F410" s="7"/>
    </row>
    <row r="411" spans="5:6">
      <c r="E411" s="6"/>
      <c r="F411" s="7"/>
    </row>
    <row r="412" spans="5:6">
      <c r="E412" s="6"/>
      <c r="F412" s="7"/>
    </row>
    <row r="413" spans="5:6">
      <c r="E413" s="6"/>
      <c r="F413" s="7"/>
    </row>
    <row r="414" spans="5:6">
      <c r="E414" s="6"/>
      <c r="F414" s="7"/>
    </row>
    <row r="415" spans="5:6">
      <c r="E415" s="6"/>
      <c r="F415" s="7"/>
    </row>
    <row r="416" spans="5:6">
      <c r="E416" s="6"/>
      <c r="F416" s="7"/>
    </row>
    <row r="417" spans="5:6">
      <c r="E417" s="6"/>
      <c r="F417" s="7"/>
    </row>
    <row r="418" spans="5:6">
      <c r="E418" s="6"/>
      <c r="F418" s="7"/>
    </row>
    <row r="419" spans="5:6">
      <c r="E419" s="6"/>
      <c r="F419" s="7"/>
    </row>
    <row r="420" spans="5:6">
      <c r="E420" s="6"/>
      <c r="F420" s="7"/>
    </row>
    <row r="421" spans="5:6">
      <c r="E421" s="6"/>
      <c r="F421" s="7"/>
    </row>
    <row r="422" spans="5:6">
      <c r="E422" s="6"/>
      <c r="F422" s="7"/>
    </row>
    <row r="423" spans="5:6">
      <c r="E423" s="6"/>
      <c r="F423" s="7"/>
    </row>
    <row r="424" spans="5:6">
      <c r="E424" s="6"/>
      <c r="F424" s="7"/>
    </row>
    <row r="425" spans="5:6">
      <c r="E425" s="6"/>
      <c r="F425" s="7"/>
    </row>
    <row r="426" spans="5:6">
      <c r="E426" s="6"/>
      <c r="F426" s="7"/>
    </row>
    <row r="427" spans="5:6">
      <c r="E427" s="6"/>
      <c r="F427" s="7"/>
    </row>
    <row r="428" spans="5:6">
      <c r="E428" s="6"/>
      <c r="F428" s="7"/>
    </row>
    <row r="429" spans="5:6">
      <c r="E429" s="6"/>
      <c r="F429" s="7"/>
    </row>
    <row r="430" spans="5:6">
      <c r="E430" s="6"/>
      <c r="F430" s="7"/>
    </row>
    <row r="431" spans="5:6">
      <c r="E431" s="6"/>
      <c r="F431" s="7"/>
    </row>
    <row r="432" spans="5:6">
      <c r="E432" s="6"/>
      <c r="F432" s="7"/>
    </row>
    <row r="433" spans="5:6">
      <c r="E433" s="6"/>
      <c r="F433" s="7"/>
    </row>
    <row r="434" spans="5:6">
      <c r="E434" s="6"/>
      <c r="F434" s="7"/>
    </row>
    <row r="435" spans="5:6">
      <c r="E435" s="6"/>
      <c r="F435" s="7"/>
    </row>
    <row r="436" spans="5:6">
      <c r="E436" s="6"/>
      <c r="F436" s="7"/>
    </row>
    <row r="437" spans="5:6">
      <c r="E437" s="6"/>
      <c r="F437" s="7"/>
    </row>
    <row r="438" spans="5:6">
      <c r="E438" s="6"/>
      <c r="F438" s="7"/>
    </row>
    <row r="439" spans="5:6">
      <c r="E439" s="6"/>
      <c r="F439" s="7"/>
    </row>
    <row r="440" spans="5:6">
      <c r="E440" s="6"/>
      <c r="F440" s="7"/>
    </row>
    <row r="441" spans="5:6">
      <c r="E441" s="6"/>
      <c r="F441" s="7"/>
    </row>
    <row r="442" spans="5:6">
      <c r="E442" s="6"/>
      <c r="F442" s="7"/>
    </row>
    <row r="443" spans="5:6">
      <c r="E443" s="6"/>
      <c r="F443" s="7"/>
    </row>
    <row r="444" spans="5:6">
      <c r="E444" s="6"/>
      <c r="F444" s="7"/>
    </row>
    <row r="445" spans="5:6">
      <c r="E445" s="6"/>
      <c r="F445" s="7"/>
    </row>
    <row r="446" spans="5:6">
      <c r="E446" s="6"/>
      <c r="F446" s="7"/>
    </row>
    <row r="447" spans="5:6">
      <c r="E447" s="6"/>
      <c r="F447" s="7"/>
    </row>
    <row r="448" spans="5:6">
      <c r="E448" s="6"/>
      <c r="F448" s="7"/>
    </row>
    <row r="449" spans="5:6">
      <c r="E449" s="6"/>
      <c r="F449" s="7"/>
    </row>
    <row r="450" spans="5:6">
      <c r="E450" s="6"/>
      <c r="F450" s="7"/>
    </row>
    <row r="451" spans="5:6">
      <c r="E451" s="6"/>
      <c r="F451" s="7"/>
    </row>
    <row r="452" spans="5:6">
      <c r="E452" s="6"/>
      <c r="F452" s="7"/>
    </row>
    <row r="453" spans="5:6">
      <c r="E453" s="6"/>
      <c r="F453" s="7"/>
    </row>
    <row r="454" spans="5:6">
      <c r="E454" s="6"/>
      <c r="F454" s="7"/>
    </row>
    <row r="455" spans="5:6">
      <c r="E455" s="6"/>
      <c r="F455" s="7"/>
    </row>
    <row r="456" spans="5:6">
      <c r="E456" s="6"/>
      <c r="F456" s="7"/>
    </row>
    <row r="457" spans="5:6">
      <c r="E457" s="6"/>
      <c r="F457" s="7"/>
    </row>
    <row r="458" spans="5:6">
      <c r="E458" s="6"/>
      <c r="F458" s="7"/>
    </row>
    <row r="459" spans="5:6">
      <c r="E459" s="6"/>
      <c r="F459" s="7"/>
    </row>
    <row r="460" spans="5:6">
      <c r="E460" s="6"/>
      <c r="F460" s="7"/>
    </row>
    <row r="461" spans="5:6">
      <c r="E461" s="6"/>
      <c r="F461" s="7"/>
    </row>
    <row r="462" spans="5:6">
      <c r="E462" s="6"/>
      <c r="F462" s="7"/>
    </row>
    <row r="463" spans="5:6">
      <c r="E463" s="6"/>
      <c r="F463" s="7"/>
    </row>
    <row r="464" spans="5:6">
      <c r="E464" s="6"/>
      <c r="F464" s="7"/>
    </row>
    <row r="465" spans="5:6">
      <c r="E465" s="6"/>
      <c r="F465" s="7"/>
    </row>
    <row r="466" spans="5:6">
      <c r="E466" s="6"/>
      <c r="F466" s="7"/>
    </row>
    <row r="467" spans="5:6">
      <c r="E467" s="6"/>
      <c r="F467" s="7"/>
    </row>
    <row r="468" spans="5:6">
      <c r="E468" s="6"/>
      <c r="F468" s="7"/>
    </row>
    <row r="469" spans="5:6">
      <c r="E469" s="6"/>
      <c r="F469" s="7"/>
    </row>
    <row r="470" spans="5:6">
      <c r="E470" s="6"/>
      <c r="F470" s="7"/>
    </row>
    <row r="471" spans="5:6">
      <c r="E471" s="6"/>
      <c r="F471" s="7"/>
    </row>
    <row r="472" spans="5:6">
      <c r="E472" s="6"/>
      <c r="F472" s="7"/>
    </row>
    <row r="473" spans="5:6">
      <c r="E473" s="6"/>
      <c r="F473" s="7"/>
    </row>
    <row r="474" spans="5:6">
      <c r="E474" s="6"/>
      <c r="F474" s="7"/>
    </row>
    <row r="475" spans="5:6">
      <c r="E475" s="6"/>
      <c r="F475" s="7"/>
    </row>
    <row r="476" spans="5:6">
      <c r="E476" s="6"/>
      <c r="F476" s="7"/>
    </row>
    <row r="477" spans="5:6">
      <c r="E477" s="6"/>
      <c r="F477" s="7"/>
    </row>
    <row r="478" spans="5:6">
      <c r="E478" s="6"/>
      <c r="F478" s="7"/>
    </row>
    <row r="479" spans="5:6">
      <c r="E479" s="6"/>
      <c r="F479" s="7"/>
    </row>
    <row r="480" spans="5:6">
      <c r="E480" s="6"/>
      <c r="F480" s="7"/>
    </row>
    <row r="481" spans="5:6">
      <c r="E481" s="6"/>
      <c r="F481" s="7"/>
    </row>
    <row r="482" spans="5:6">
      <c r="E482" s="6"/>
      <c r="F482" s="7"/>
    </row>
    <row r="483" spans="5:6">
      <c r="E483" s="6"/>
      <c r="F483" s="7"/>
    </row>
    <row r="484" spans="5:6">
      <c r="E484" s="6"/>
      <c r="F484" s="7"/>
    </row>
    <row r="485" spans="5:6">
      <c r="E485" s="6"/>
      <c r="F485" s="7"/>
    </row>
    <row r="486" spans="5:6">
      <c r="E486" s="6"/>
      <c r="F486" s="7"/>
    </row>
    <row r="487" spans="5:6">
      <c r="E487" s="6"/>
      <c r="F487" s="7"/>
    </row>
    <row r="488" spans="5:6">
      <c r="E488" s="6"/>
      <c r="F488" s="7"/>
    </row>
    <row r="489" spans="5:6">
      <c r="E489" s="6"/>
      <c r="F489" s="7"/>
    </row>
    <row r="490" spans="5:6">
      <c r="E490" s="6"/>
      <c r="F490" s="7"/>
    </row>
    <row r="491" spans="5:6">
      <c r="E491" s="6"/>
      <c r="F491" s="7"/>
    </row>
    <row r="492" spans="5:6">
      <c r="E492" s="6"/>
      <c r="F492" s="7"/>
    </row>
    <row r="493" spans="5:6">
      <c r="E493" s="6"/>
      <c r="F493" s="7"/>
    </row>
    <row r="494" spans="5:6">
      <c r="E494" s="6"/>
      <c r="F494" s="7"/>
    </row>
    <row r="495" spans="5:6">
      <c r="E495" s="6"/>
      <c r="F495" s="7"/>
    </row>
    <row r="496" spans="5:6">
      <c r="E496" s="6"/>
      <c r="F496" s="7"/>
    </row>
    <row r="497" spans="5:6">
      <c r="E497" s="6"/>
      <c r="F497" s="7"/>
    </row>
    <row r="498" spans="5:6">
      <c r="E498" s="6"/>
      <c r="F498" s="7"/>
    </row>
    <row r="499" spans="5:6">
      <c r="E499" s="6"/>
      <c r="F499" s="7"/>
    </row>
    <row r="500" spans="5:6">
      <c r="E500" s="6"/>
      <c r="F500" s="7"/>
    </row>
  </sheetData>
  <mergeCells count="1"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B6" sqref="B6"/>
    </sheetView>
  </sheetViews>
  <sheetFormatPr defaultRowHeight="14"/>
  <cols>
    <col min="1" max="1" width="23.1640625" bestFit="1" customWidth="1"/>
    <col min="2" max="2" width="19.1640625" bestFit="1" customWidth="1"/>
    <col min="4" max="6" width="14" customWidth="1"/>
    <col min="7" max="7" width="27" customWidth="1"/>
    <col min="8" max="8" width="12" customWidth="1"/>
  </cols>
  <sheetData>
    <row r="1" spans="1:8" ht="11.25" customHeight="1">
      <c r="A1" s="15" t="s">
        <v>658</v>
      </c>
      <c r="B1" s="15"/>
      <c r="C1" s="15"/>
      <c r="D1" s="15"/>
      <c r="E1" s="15"/>
      <c r="F1" s="15"/>
      <c r="G1" s="15"/>
      <c r="H1" s="15"/>
    </row>
    <row r="3" spans="1:8" ht="14.5">
      <c r="A3" s="2" t="s">
        <v>659</v>
      </c>
      <c r="B3" s="3">
        <v>10000</v>
      </c>
      <c r="D3" s="16" t="s">
        <v>660</v>
      </c>
      <c r="E3" s="17"/>
      <c r="F3" s="17"/>
      <c r="G3" s="17"/>
      <c r="H3" s="17"/>
    </row>
    <row r="5" spans="1:8">
      <c r="A5" s="1" t="s">
        <v>662</v>
      </c>
      <c r="B5" s="1" t="s">
        <v>661</v>
      </c>
    </row>
    <row r="6" spans="1:8">
      <c r="A6" t="s">
        <v>664</v>
      </c>
      <c r="B6" s="5">
        <f>COUNTA('AP Export'!A2:A301)</f>
        <v>300</v>
      </c>
    </row>
    <row r="7" spans="1:8">
      <c r="A7" t="s">
        <v>665</v>
      </c>
      <c r="B7" s="5">
        <f>SUMPRODUCT(--('AP Export'!Q2:Q301&lt;&gt;""))</f>
        <v>45</v>
      </c>
    </row>
    <row r="8" spans="1:8">
      <c r="A8" t="s">
        <v>663</v>
      </c>
      <c r="B8" s="5">
        <f>COUNTIF('AP Export'!L2:L301,"Yes")</f>
        <v>8</v>
      </c>
    </row>
    <row r="9" spans="1:8">
      <c r="A9" t="s">
        <v>12</v>
      </c>
      <c r="B9" s="5">
        <f>COUNTIF('AP Export'!M2:M301,"Yes")</f>
        <v>15</v>
      </c>
    </row>
    <row r="10" spans="1:8">
      <c r="A10" t="s">
        <v>666</v>
      </c>
      <c r="B10" s="5">
        <f>COUNTIF('AP Export'!O2:O301,"Yes")</f>
        <v>10</v>
      </c>
    </row>
    <row r="11" spans="1:8">
      <c r="A11" t="s">
        <v>667</v>
      </c>
      <c r="B11" s="5">
        <f>COUNTIF('AP Export'!N2:N301,"Yes")</f>
        <v>9</v>
      </c>
    </row>
    <row r="12" spans="1:8">
      <c r="A12" t="s">
        <v>668</v>
      </c>
      <c r="B12" s="5">
        <f>COUNTIF('AP Export'!P2:P301,"Yes")</f>
        <v>12</v>
      </c>
    </row>
  </sheetData>
  <mergeCells count="2">
    <mergeCell ref="A1:H1"/>
    <mergeCell ref="D3:H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DEA852-2D4C-4248-B26A-5F02952DA7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 Export</vt:lpstr>
      <vt:lpstr>Exception Report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L. Williams</dc:creator>
  <cp:lastModifiedBy>Jeffrey Drew</cp:lastModifiedBy>
  <dcterms:created xsi:type="dcterms:W3CDTF">2026-07-19T02:03:41Z</dcterms:created>
  <dcterms:modified xsi:type="dcterms:W3CDTF">2026-08-14T13:49:15Z</dcterms:modified>
</cp:coreProperties>
</file>