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icpa-my.sharepoint.com/personal/jdrew_aicpa_org/Documents/Documents/JofA Editor-in-Chief/JofA June 2026/June 2026 Tech Q&amp;A/"/>
    </mc:Choice>
  </mc:AlternateContent>
  <xr:revisionPtr revIDLastSave="0" documentId="8_{124CEAEA-7532-415C-A09D-38ECE1D8D900}" xr6:coauthVersionLast="47" xr6:coauthVersionMax="47" xr10:uidLastSave="{00000000-0000-0000-0000-000000000000}"/>
  <bookViews>
    <workbookView xWindow="-110" yWindow="-110" windowWidth="19420" windowHeight="10300" activeTab="2" xr2:uid="{1CAB7D7F-77EE-4460-9235-6587B9ED95A7}"/>
  </bookViews>
  <sheets>
    <sheet name="Financial Statements" sheetId="1" r:id="rId1"/>
    <sheet name="Horizontal Analysis" sheetId="2" r:id="rId2"/>
    <sheet name="Vertical Analysis" sheetId="3" r:id="rId3"/>
    <sheet name="Trend Analysis" sheetId="6" r:id="rId4"/>
    <sheet name="Ratio Analysis" sheetId="5" r:id="rId5"/>
    <sheet name="Dashboard" sheetId="9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5" l="1"/>
  <c r="F11" i="5"/>
  <c r="E11" i="5"/>
  <c r="D11" i="5"/>
  <c r="C11" i="5"/>
  <c r="B11" i="5"/>
  <c r="G10" i="5"/>
  <c r="F10" i="5"/>
  <c r="E10" i="5"/>
  <c r="D10" i="5"/>
  <c r="C10" i="5"/>
  <c r="B10" i="5"/>
  <c r="G9" i="5"/>
  <c r="F9" i="5"/>
  <c r="E9" i="5"/>
  <c r="D9" i="5"/>
  <c r="C9" i="5"/>
  <c r="B9" i="5"/>
  <c r="G8" i="5"/>
  <c r="F8" i="5"/>
  <c r="E8" i="5"/>
  <c r="D8" i="5"/>
  <c r="C8" i="5"/>
  <c r="B8" i="5"/>
  <c r="G7" i="5"/>
  <c r="F7" i="5"/>
  <c r="E7" i="5"/>
  <c r="D7" i="5"/>
  <c r="C7" i="5"/>
  <c r="B7" i="5"/>
  <c r="G6" i="5"/>
  <c r="F6" i="5"/>
  <c r="E6" i="5"/>
  <c r="D6" i="5"/>
  <c r="C6" i="5"/>
  <c r="B6" i="5"/>
  <c r="G5" i="5"/>
  <c r="F5" i="5"/>
  <c r="E5" i="5"/>
  <c r="D5" i="5"/>
  <c r="C5" i="5"/>
  <c r="B5" i="5"/>
  <c r="G10" i="6"/>
  <c r="F10" i="6"/>
  <c r="E10" i="6"/>
  <c r="D10" i="6"/>
  <c r="C10" i="6"/>
  <c r="B10" i="6"/>
  <c r="G9" i="6"/>
  <c r="F9" i="6"/>
  <c r="E9" i="6"/>
  <c r="D9" i="6"/>
  <c r="C9" i="6"/>
  <c r="B9" i="6"/>
  <c r="G8" i="6"/>
  <c r="F8" i="6"/>
  <c r="E8" i="6"/>
  <c r="D8" i="6"/>
  <c r="C8" i="6"/>
  <c r="B8" i="6"/>
  <c r="G7" i="6"/>
  <c r="F7" i="6"/>
  <c r="E7" i="6"/>
  <c r="D7" i="6"/>
  <c r="C7" i="6"/>
  <c r="B7" i="6"/>
  <c r="G6" i="6"/>
  <c r="F6" i="6"/>
  <c r="E6" i="6"/>
  <c r="D6" i="6"/>
  <c r="C6" i="6"/>
  <c r="B6" i="6"/>
  <c r="G5" i="6"/>
  <c r="F5" i="6"/>
  <c r="E5" i="6"/>
  <c r="D5" i="6"/>
  <c r="C5" i="6"/>
  <c r="B5" i="6"/>
  <c r="G13" i="3"/>
  <c r="F13" i="3"/>
  <c r="E13" i="3"/>
  <c r="D13" i="3"/>
  <c r="C13" i="3"/>
  <c r="B13" i="3"/>
  <c r="G12" i="3"/>
  <c r="F12" i="3"/>
  <c r="E12" i="3"/>
  <c r="D12" i="3"/>
  <c r="C12" i="3"/>
  <c r="B12" i="3"/>
  <c r="G11" i="3"/>
  <c r="F11" i="3"/>
  <c r="E11" i="3"/>
  <c r="D11" i="3"/>
  <c r="C11" i="3"/>
  <c r="B11" i="3"/>
  <c r="G10" i="3"/>
  <c r="F10" i="3"/>
  <c r="E10" i="3"/>
  <c r="D10" i="3"/>
  <c r="C10" i="3"/>
  <c r="B10" i="3"/>
  <c r="G9" i="3"/>
  <c r="F9" i="3"/>
  <c r="E9" i="3"/>
  <c r="D9" i="3"/>
  <c r="C9" i="3"/>
  <c r="B9" i="3"/>
  <c r="G8" i="3"/>
  <c r="F8" i="3"/>
  <c r="E8" i="3"/>
  <c r="D8" i="3"/>
  <c r="C8" i="3"/>
  <c r="B8" i="3"/>
  <c r="G7" i="3"/>
  <c r="F7" i="3"/>
  <c r="E7" i="3"/>
  <c r="D7" i="3"/>
  <c r="C7" i="3"/>
  <c r="B7" i="3"/>
  <c r="G6" i="3"/>
  <c r="F6" i="3"/>
  <c r="E6" i="3"/>
  <c r="D6" i="3"/>
  <c r="C6" i="3"/>
  <c r="B6" i="3"/>
  <c r="G5" i="3"/>
  <c r="F5" i="3"/>
  <c r="E5" i="3"/>
  <c r="D5" i="3"/>
  <c r="C5" i="3"/>
  <c r="B5" i="3"/>
  <c r="G13" i="2"/>
  <c r="F13" i="2"/>
  <c r="E13" i="2"/>
  <c r="D13" i="2"/>
  <c r="C13" i="2"/>
  <c r="B13" i="2"/>
  <c r="G11" i="2"/>
  <c r="F11" i="2"/>
  <c r="E11" i="2"/>
  <c r="D11" i="2"/>
  <c r="C11" i="2"/>
  <c r="B11" i="2"/>
  <c r="G9" i="2"/>
  <c r="F9" i="2"/>
  <c r="E9" i="2"/>
  <c r="D9" i="2"/>
  <c r="C9" i="2"/>
  <c r="B9" i="2"/>
  <c r="G7" i="2"/>
  <c r="F7" i="2"/>
  <c r="E7" i="2"/>
  <c r="D7" i="2"/>
  <c r="C7" i="2"/>
  <c r="B7" i="2"/>
  <c r="G5" i="2"/>
  <c r="F5" i="2"/>
  <c r="E5" i="2"/>
  <c r="D5" i="2"/>
  <c r="C5" i="2"/>
  <c r="B5" i="2"/>
  <c r="G13" i="9" l="1"/>
  <c r="F13" i="9"/>
  <c r="E13" i="9"/>
  <c r="D13" i="9"/>
  <c r="C13" i="9"/>
  <c r="B13" i="9"/>
  <c r="G12" i="9"/>
  <c r="F12" i="9"/>
  <c r="E12" i="9"/>
  <c r="D12" i="9"/>
  <c r="C12" i="9"/>
  <c r="B12" i="9"/>
  <c r="G11" i="9"/>
  <c r="F11" i="9"/>
  <c r="E11" i="9"/>
  <c r="D11" i="9"/>
  <c r="C11" i="9"/>
  <c r="B11" i="9"/>
  <c r="G7" i="9"/>
  <c r="F7" i="9"/>
  <c r="E7" i="9"/>
  <c r="D7" i="9"/>
  <c r="C7" i="9"/>
  <c r="B7" i="9"/>
  <c r="G6" i="9"/>
  <c r="F6" i="9"/>
  <c r="E6" i="9"/>
  <c r="D6" i="9"/>
  <c r="C6" i="9"/>
  <c r="B6" i="9"/>
  <c r="G5" i="9"/>
  <c r="F5" i="9"/>
  <c r="E5" i="9"/>
  <c r="D5" i="9"/>
  <c r="C5" i="9"/>
  <c r="B5" i="9"/>
  <c r="D14" i="2"/>
  <c r="G12" i="2"/>
  <c r="D12" i="2"/>
  <c r="G8" i="2"/>
  <c r="E8" i="2"/>
  <c r="D8" i="2"/>
  <c r="D6" i="2"/>
  <c r="G29" i="1"/>
  <c r="F29" i="1"/>
  <c r="F32" i="1" s="1"/>
  <c r="E29" i="1"/>
  <c r="E32" i="1" s="1"/>
  <c r="D29" i="1"/>
  <c r="C29" i="1"/>
  <c r="B29" i="1"/>
  <c r="G22" i="1"/>
  <c r="G25" i="1" s="1"/>
  <c r="G31" i="1" s="1"/>
  <c r="F22" i="1"/>
  <c r="F25" i="1" s="1"/>
  <c r="F31" i="1" s="1"/>
  <c r="E22" i="1"/>
  <c r="E25" i="1" s="1"/>
  <c r="E31" i="1" s="1"/>
  <c r="D22" i="1"/>
  <c r="D25" i="1" s="1"/>
  <c r="D31" i="1" s="1"/>
  <c r="C22" i="1"/>
  <c r="C25" i="1" s="1"/>
  <c r="C31" i="1" s="1"/>
  <c r="B22" i="1"/>
  <c r="B25" i="1" s="1"/>
  <c r="B31" i="1" s="1"/>
  <c r="G6" i="1"/>
  <c r="G11" i="1" s="1"/>
  <c r="G13" i="1" s="1"/>
  <c r="G15" i="1" s="1"/>
  <c r="F6" i="1"/>
  <c r="F11" i="1" s="1"/>
  <c r="F13" i="1" s="1"/>
  <c r="F15" i="1" s="1"/>
  <c r="E6" i="1"/>
  <c r="E11" i="1" s="1"/>
  <c r="E13" i="1" s="1"/>
  <c r="E15" i="1" s="1"/>
  <c r="D6" i="1"/>
  <c r="D11" i="1" s="1"/>
  <c r="D13" i="1" s="1"/>
  <c r="D15" i="1" s="1"/>
  <c r="C6" i="1"/>
  <c r="C11" i="1" s="1"/>
  <c r="C13" i="1" s="1"/>
  <c r="C15" i="1" s="1"/>
  <c r="B6" i="1"/>
  <c r="B11" i="1" s="1"/>
  <c r="B13" i="1" s="1"/>
  <c r="B15" i="1" s="1"/>
  <c r="C10" i="2" l="1"/>
  <c r="C12" i="2"/>
  <c r="G6" i="2"/>
  <c r="F10" i="2"/>
  <c r="F12" i="2"/>
  <c r="C14" i="2"/>
  <c r="G10" i="2"/>
  <c r="F14" i="2"/>
  <c r="E10" i="2"/>
  <c r="C8" i="2"/>
  <c r="E14" i="2"/>
  <c r="G14" i="2"/>
  <c r="C6" i="2"/>
  <c r="E12" i="2"/>
  <c r="D10" i="2"/>
  <c r="F6" i="2"/>
  <c r="E6" i="2"/>
  <c r="F8" i="2"/>
  <c r="B32" i="1"/>
  <c r="C32" i="1"/>
  <c r="D32" i="1"/>
  <c r="G32" i="1"/>
</calcChain>
</file>

<file path=xl/sharedStrings.xml><?xml version="1.0" encoding="utf-8"?>
<sst xmlns="http://schemas.openxmlformats.org/spreadsheetml/2006/main" count="84" uniqueCount="51">
  <si>
    <t>Financial Statements ($000s)</t>
  </si>
  <si>
    <t>Income Statement</t>
  </si>
  <si>
    <t>Net sales</t>
  </si>
  <si>
    <t>Cost of goods sold</t>
  </si>
  <si>
    <t>Gross profit</t>
  </si>
  <si>
    <t>Selling expense</t>
  </si>
  <si>
    <t>General &amp; admin.</t>
  </si>
  <si>
    <t>Research &amp; development</t>
  </si>
  <si>
    <t>Depreciation</t>
  </si>
  <si>
    <t>Operating income</t>
  </si>
  <si>
    <t>Interest expense</t>
  </si>
  <si>
    <t>Pre-tax income</t>
  </si>
  <si>
    <t>Income tax expense</t>
  </si>
  <si>
    <t>Net income</t>
  </si>
  <si>
    <t>Balance Sheet</t>
  </si>
  <si>
    <t>Cash and equivalents</t>
  </si>
  <si>
    <t>Accounts receivable</t>
  </si>
  <si>
    <t>Inventory</t>
  </si>
  <si>
    <t>Other current assets</t>
  </si>
  <si>
    <t>Total current assets</t>
  </si>
  <si>
    <t>Property, plant &amp; equipment, net</t>
  </si>
  <si>
    <t>Intangible assets</t>
  </si>
  <si>
    <t>Total assets</t>
  </si>
  <si>
    <t>Accounts payable</t>
  </si>
  <si>
    <t>Accrued expenses</t>
  </si>
  <si>
    <t>Short-term debt</t>
  </si>
  <si>
    <t>Total current liabilities</t>
  </si>
  <si>
    <t>Long-term debt</t>
  </si>
  <si>
    <t>Shareholders' equity</t>
  </si>
  <si>
    <t>Total liabilities &amp; equity</t>
  </si>
  <si>
    <t>Horizontal Analysis</t>
  </si>
  <si>
    <t>Selected line items from the Financial Statements tab.</t>
  </si>
  <si>
    <t>Line Item</t>
  </si>
  <si>
    <t>% change</t>
  </si>
  <si>
    <t>Vertical Analysis</t>
  </si>
  <si>
    <t>Each line item is expressed as a percentage of net sales.</t>
  </si>
  <si>
    <t>Trend Analysis</t>
  </si>
  <si>
    <t>Trend indices use 2019 as the base year.</t>
  </si>
  <si>
    <t>Ratio Analysis</t>
  </si>
  <si>
    <t>Profitability, liquidity, leverage, and efficiency ratios.</t>
  </si>
  <si>
    <t>Gross margin</t>
  </si>
  <si>
    <t>Operating margin</t>
  </si>
  <si>
    <t>Net margin</t>
  </si>
  <si>
    <t>Current ratio</t>
  </si>
  <si>
    <t>Debt / equity</t>
  </si>
  <si>
    <t>Inventory turnover</t>
  </si>
  <si>
    <t>Receivables turnover</t>
  </si>
  <si>
    <t>Financial Analysis Dashboard</t>
  </si>
  <si>
    <t>Combines key ratios, selected flags, and trend visuals.</t>
  </si>
  <si>
    <t>Profitability Summary</t>
  </si>
  <si>
    <t>Liquidity &amp; Efficiency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</si>
</sst>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$#,##0_);[Red]\(\$#,##0\);\-"/>
    <numFmt numFmtId="165" formatCode="0.0%;[Red]\(0.0%\);\-"/>
    <numFmt numFmtId="166" formatCode="0.0\x"/>
  </numFmts>
  <fonts count="7" x14ac:knownFonts="1">
    <font>
      <sz val="11"/>
      <color theme="1"/>
      <name val="Aptos Narrow"/>
      <family val="2"/>
      <scheme val="minor"/>
    </font>
    <font>
      <b/>
      <sz val="14"/>
      <name val="Calibri"/>
    </font>
    <font>
      <b/>
      <sz val="11"/>
      <color rgb="FFFFFFFF"/>
      <name val="Calibri"/>
    </font>
    <font>
      <sz val="11"/>
      <color rgb="FF0000FF"/>
      <name val="Calibri"/>
    </font>
    <font>
      <b/>
      <sz val="11"/>
      <name val="Calibri"/>
    </font>
    <font>
      <i/>
      <sz val="11"/>
      <color rgb="FF808080"/>
      <name val="Calibri"/>
    </font>
    <font>
      <sz val="11"/>
      <color rgb="FF008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1F4E78"/>
      </patternFill>
    </fill>
  </fills>
  <borders count="2">
    <border>
      <left/>
      <right/>
      <top/>
      <bottom/>
      <diagonal/>
    </border>
    <border>
      <left/>
      <right/>
      <top style="medium">
        <color rgb="FF1F4E78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0" borderId="0" xfId="0" applyNumberFormat="1" applyFont="1" applyAlignment="1">
      <alignment horizontal="right"/>
    </xf>
    <xf numFmtId="0" fontId="4" fillId="0" borderId="1" xfId="0" applyFont="1" applyBorder="1" applyAlignment="1">
      <alignment horizontal="left"/>
    </xf>
    <xf numFmtId="164" fontId="4" fillId="0" borderId="1" xfId="0" applyNumberFormat="1" applyFont="1" applyBorder="1" applyAlignment="1">
      <alignment horizontal="right"/>
    </xf>
    <xf numFmtId="0" fontId="5" fillId="0" borderId="0" xfId="0" applyFont="1" applyAlignment="1">
      <alignment horizontal="left"/>
    </xf>
    <xf numFmtId="164" fontId="6" fillId="0" borderId="0" xfId="0" applyNumberFormat="1" applyFont="1" applyAlignment="1">
      <alignment horizontal="right"/>
    </xf>
    <xf numFmtId="165" fontId="0" fillId="0" borderId="0" xfId="0" applyNumberFormat="1" applyAlignment="1">
      <alignment horizontal="right"/>
    </xf>
    <xf numFmtId="166" fontId="0" fillId="0" borderId="0" xfId="0" applyNumberFormat="1" applyAlignment="1">
      <alignment horizontal="right"/>
    </xf>
    <xf numFmtId="16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'Trend Analysis'!$A$5</c:f>
              <c:strCache>
                <c:ptCount val="1"/>
                <c:pt idx="0">
                  <c:v>Net sales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'Trend Analysis'!$B$4:$G$4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'Trend Analysis'!$B$5:$G$5</c:f>
              <c:numCache>
                <c:formatCode>0.0%;[Red]\(0.0%\);\-</c:formatCode>
                <c:ptCount val="6"/>
                <c:pt idx="0">
                  <c:v>1</c:v>
                </c:pt>
                <c:pt idx="1">
                  <c:v>1.0635593220338984</c:v>
                </c:pt>
                <c:pt idx="2">
                  <c:v>1.1254237288135593</c:v>
                </c:pt>
                <c:pt idx="3">
                  <c:v>1.1966101694915254</c:v>
                </c:pt>
                <c:pt idx="4">
                  <c:v>1.1771186440677965</c:v>
                </c:pt>
                <c:pt idx="5">
                  <c:v>1.2059322033898305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C4-4C66-B851-F0C53C2986C1}"/>
            </c:ext>
          </c:extLst>
        </c:ser>
        <c:ser>
          <c:idx val="1"/>
          <c:order val="1"/>
          <c:tx>
            <c:strRef>
              <c:f>'Trend Analysis'!$A$8</c:f>
              <c:strCache>
                <c:ptCount val="1"/>
                <c:pt idx="0">
                  <c:v>Net income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'Trend Analysis'!$B$4:$G$4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'Trend Analysis'!$B$8:$G$8</c:f>
              <c:numCache>
                <c:formatCode>0.0%;[Red]\(0.0%\);\-</c:formatCode>
                <c:ptCount val="6"/>
                <c:pt idx="0">
                  <c:v>1</c:v>
                </c:pt>
                <c:pt idx="1">
                  <c:v>1.018939393939394</c:v>
                </c:pt>
                <c:pt idx="2">
                  <c:v>0.99015151515151512</c:v>
                </c:pt>
                <c:pt idx="3">
                  <c:v>0.87803030303030305</c:v>
                </c:pt>
                <c:pt idx="4">
                  <c:v>0.18939393939393939</c:v>
                </c:pt>
                <c:pt idx="5">
                  <c:v>-9.0909090909090912E-2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C4-4C66-B851-F0C53C2986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3470448"/>
        <c:axId val="673471888"/>
      </c:lineChart>
      <c:catAx>
        <c:axId val="67347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3471888"/>
        <c:crosses val="autoZero"/>
        <c:auto val="1"/>
        <c:lblAlgn val="ctr"/>
        <c:lblOffset val="100"/>
        <c:noMultiLvlLbl val="0"/>
      </c:catAx>
      <c:valAx>
        <c:axId val="673471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;[Red]\(0.0%\);\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3470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'Ratio Analysis'!$A$5</c:f>
              <c:strCache>
                <c:ptCount val="1"/>
                <c:pt idx="0">
                  <c:v>Gross margin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'Ratio Analysis'!$B$4:$G$4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'Ratio Analysis'!$B$5:$G$5</c:f>
              <c:numCache>
                <c:formatCode>0.0%;[Red]\(0.0%\);\-</c:formatCode>
                <c:ptCount val="6"/>
                <c:pt idx="0">
                  <c:v>0.40508474576271186</c:v>
                </c:pt>
                <c:pt idx="1">
                  <c:v>0.39402390438247015</c:v>
                </c:pt>
                <c:pt idx="2">
                  <c:v>0.38117469879518073</c:v>
                </c:pt>
                <c:pt idx="3">
                  <c:v>0.36218130311614732</c:v>
                </c:pt>
                <c:pt idx="4">
                  <c:v>0.3077753779697624</c:v>
                </c:pt>
                <c:pt idx="5">
                  <c:v>0.2849613492621223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06-4DFC-A564-28D209D49BA2}"/>
            </c:ext>
          </c:extLst>
        </c:ser>
        <c:ser>
          <c:idx val="1"/>
          <c:order val="1"/>
          <c:tx>
            <c:strRef>
              <c:f>'Ratio Analysis'!$A$6</c:f>
              <c:strCache>
                <c:ptCount val="1"/>
                <c:pt idx="0">
                  <c:v>Operating margin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'Ratio Analysis'!$B$4:$G$4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'Ratio Analysis'!$B$6:$G$6</c:f>
              <c:numCache>
                <c:formatCode>0.0%;[Red]\(0.0%\);\-</c:formatCode>
                <c:ptCount val="6"/>
                <c:pt idx="0">
                  <c:v>0.16864406779661018</c:v>
                </c:pt>
                <c:pt idx="1">
                  <c:v>0.16215139442231075</c:v>
                </c:pt>
                <c:pt idx="2">
                  <c:v>0.1496234939759036</c:v>
                </c:pt>
                <c:pt idx="3">
                  <c:v>0.12917847025495752</c:v>
                </c:pt>
                <c:pt idx="4">
                  <c:v>5.5435565154787619E-2</c:v>
                </c:pt>
                <c:pt idx="5">
                  <c:v>2.3893183415319746E-2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06-4DFC-A564-28D209D49BA2}"/>
            </c:ext>
          </c:extLst>
        </c:ser>
        <c:ser>
          <c:idx val="2"/>
          <c:order val="2"/>
          <c:tx>
            <c:strRef>
              <c:f>'Ratio Analysis'!$A$7</c:f>
              <c:strCache>
                <c:ptCount val="1"/>
                <c:pt idx="0">
                  <c:v>Net margin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'Ratio Analysis'!$B$4:$G$4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'Ratio Analysis'!$B$7:$G$7</c:f>
              <c:numCache>
                <c:formatCode>0.0%;[Red]\(0.0%\);\-</c:formatCode>
                <c:ptCount val="6"/>
                <c:pt idx="0">
                  <c:v>0.11186440677966102</c:v>
                </c:pt>
                <c:pt idx="1">
                  <c:v>0.10717131474103586</c:v>
                </c:pt>
                <c:pt idx="2">
                  <c:v>9.8418674698795186E-2</c:v>
                </c:pt>
                <c:pt idx="3">
                  <c:v>8.2082152974504247E-2</c:v>
                </c:pt>
                <c:pt idx="4">
                  <c:v>1.7998560115190784E-2</c:v>
                </c:pt>
                <c:pt idx="5">
                  <c:v>-8.4328882642304981E-3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06-4DFC-A564-28D209D49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3448848"/>
        <c:axId val="673452688"/>
      </c:barChart>
      <c:catAx>
        <c:axId val="6734488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3452688"/>
        <c:crosses val="autoZero"/>
        <c:auto val="1"/>
        <c:lblAlgn val="ctr"/>
        <c:lblOffset val="100"/>
        <c:noMultiLvlLbl val="0"/>
      </c:catAx>
      <c:valAx>
        <c:axId val="673452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;[Red]\(0.0%\);\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3448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'Trend Analysis'!$A$5</c:f>
              <c:strCache>
                <c:ptCount val="1"/>
                <c:pt idx="0">
                  <c:v>Net sales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'Trend Analysis'!$B$4:$G$4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'Trend Analysis'!$B$5:$G$5</c:f>
              <c:numCache>
                <c:formatCode>0.0%;[Red]\(0.0%\);\-</c:formatCode>
                <c:ptCount val="6"/>
                <c:pt idx="0">
                  <c:v>1</c:v>
                </c:pt>
                <c:pt idx="1">
                  <c:v>1.0635593220338984</c:v>
                </c:pt>
                <c:pt idx="2">
                  <c:v>1.1254237288135593</c:v>
                </c:pt>
                <c:pt idx="3">
                  <c:v>1.1966101694915254</c:v>
                </c:pt>
                <c:pt idx="4">
                  <c:v>1.1771186440677965</c:v>
                </c:pt>
                <c:pt idx="5">
                  <c:v>1.2059322033898305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5B-4FCB-AC2D-2C4549B91A76}"/>
            </c:ext>
          </c:extLst>
        </c:ser>
        <c:ser>
          <c:idx val="1"/>
          <c:order val="1"/>
          <c:tx>
            <c:strRef>
              <c:f>'Trend Analysis'!$A$8</c:f>
              <c:strCache>
                <c:ptCount val="1"/>
                <c:pt idx="0">
                  <c:v>Net income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'Trend Analysis'!$B$4:$G$4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'Trend Analysis'!$B$8:$G$8</c:f>
              <c:numCache>
                <c:formatCode>0.0%;[Red]\(0.0%\);\-</c:formatCode>
                <c:ptCount val="6"/>
                <c:pt idx="0">
                  <c:v>1</c:v>
                </c:pt>
                <c:pt idx="1">
                  <c:v>1.018939393939394</c:v>
                </c:pt>
                <c:pt idx="2">
                  <c:v>0.99015151515151512</c:v>
                </c:pt>
                <c:pt idx="3">
                  <c:v>0.87803030303030305</c:v>
                </c:pt>
                <c:pt idx="4">
                  <c:v>0.18939393939393939</c:v>
                </c:pt>
                <c:pt idx="5">
                  <c:v>-9.0909090909090912E-2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F5B-4FCB-AC2D-2C4549B91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3470448"/>
        <c:axId val="673471888"/>
      </c:lineChart>
      <c:catAx>
        <c:axId val="67347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3471888"/>
        <c:crosses val="autoZero"/>
        <c:auto val="1"/>
        <c:lblAlgn val="ctr"/>
        <c:lblOffset val="100"/>
        <c:noMultiLvlLbl val="0"/>
      </c:catAx>
      <c:valAx>
        <c:axId val="673471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;[Red]\(0.0%\);\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3470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'Ratio Analysis'!$A$5</c:f>
              <c:strCache>
                <c:ptCount val="1"/>
                <c:pt idx="0">
                  <c:v>Gross margin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'Ratio Analysis'!$B$4:$G$4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'Ratio Analysis'!$B$5:$G$5</c:f>
              <c:numCache>
                <c:formatCode>0.0%;[Red]\(0.0%\);\-</c:formatCode>
                <c:ptCount val="6"/>
                <c:pt idx="0">
                  <c:v>0.40508474576271186</c:v>
                </c:pt>
                <c:pt idx="1">
                  <c:v>0.39402390438247015</c:v>
                </c:pt>
                <c:pt idx="2">
                  <c:v>0.38117469879518073</c:v>
                </c:pt>
                <c:pt idx="3">
                  <c:v>0.36218130311614732</c:v>
                </c:pt>
                <c:pt idx="4">
                  <c:v>0.3077753779697624</c:v>
                </c:pt>
                <c:pt idx="5">
                  <c:v>0.2849613492621223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0C-404B-BD57-8771426F78B6}"/>
            </c:ext>
          </c:extLst>
        </c:ser>
        <c:ser>
          <c:idx val="1"/>
          <c:order val="1"/>
          <c:tx>
            <c:strRef>
              <c:f>'Ratio Analysis'!$A$6</c:f>
              <c:strCache>
                <c:ptCount val="1"/>
                <c:pt idx="0">
                  <c:v>Operating margin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'Ratio Analysis'!$B$4:$G$4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'Ratio Analysis'!$B$6:$G$6</c:f>
              <c:numCache>
                <c:formatCode>0.0%;[Red]\(0.0%\);\-</c:formatCode>
                <c:ptCount val="6"/>
                <c:pt idx="0">
                  <c:v>0.16864406779661018</c:v>
                </c:pt>
                <c:pt idx="1">
                  <c:v>0.16215139442231075</c:v>
                </c:pt>
                <c:pt idx="2">
                  <c:v>0.1496234939759036</c:v>
                </c:pt>
                <c:pt idx="3">
                  <c:v>0.12917847025495752</c:v>
                </c:pt>
                <c:pt idx="4">
                  <c:v>5.5435565154787619E-2</c:v>
                </c:pt>
                <c:pt idx="5">
                  <c:v>2.3893183415319746E-2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0C-404B-BD57-8771426F78B6}"/>
            </c:ext>
          </c:extLst>
        </c:ser>
        <c:ser>
          <c:idx val="2"/>
          <c:order val="2"/>
          <c:tx>
            <c:strRef>
              <c:f>'Ratio Analysis'!$A$7</c:f>
              <c:strCache>
                <c:ptCount val="1"/>
                <c:pt idx="0">
                  <c:v>Net margin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'Ratio Analysis'!$B$4:$G$4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'Ratio Analysis'!$B$7:$G$7</c:f>
              <c:numCache>
                <c:formatCode>0.0%;[Red]\(0.0%\);\-</c:formatCode>
                <c:ptCount val="6"/>
                <c:pt idx="0">
                  <c:v>0.11186440677966102</c:v>
                </c:pt>
                <c:pt idx="1">
                  <c:v>0.10717131474103586</c:v>
                </c:pt>
                <c:pt idx="2">
                  <c:v>9.8418674698795186E-2</c:v>
                </c:pt>
                <c:pt idx="3">
                  <c:v>8.2082152974504247E-2</c:v>
                </c:pt>
                <c:pt idx="4">
                  <c:v>1.7998560115190784E-2</c:v>
                </c:pt>
                <c:pt idx="5">
                  <c:v>-8.4328882642304981E-3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0C-404B-BD57-8771426F7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3448848"/>
        <c:axId val="673452688"/>
      </c:barChart>
      <c:catAx>
        <c:axId val="6734488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3452688"/>
        <c:crosses val="autoZero"/>
        <c:auto val="1"/>
        <c:lblAlgn val="ctr"/>
        <c:lblOffset val="100"/>
        <c:noMultiLvlLbl val="0"/>
      </c:catAx>
      <c:valAx>
        <c:axId val="673452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;[Red]\(0.0%\);\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3448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350520</xdr:colOff>
      <xdr:row>3</xdr:row>
      <xdr:rowOff>19050</xdr:rowOff>
    </xdr:from>
    <xdr:to>
      <xdr:col>15</xdr:col>
      <xdr:colOff>45720</xdr:colOff>
      <xdr:row>18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97BA912-00A3-7637-9FC7-9062F48E6D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198120</xdr:colOff>
      <xdr:row>0</xdr:row>
      <xdr:rowOff>201930</xdr:rowOff>
    </xdr:from>
    <xdr:to>
      <xdr:col>14</xdr:col>
      <xdr:colOff>502920</xdr:colOff>
      <xdr:row>15</xdr:row>
      <xdr:rowOff>156210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F37EA2C-1E7E-A1AD-3E12-1E5034F3A2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15</xdr:col>
      <xdr:colOff>304800</xdr:colOff>
      <xdr:row>16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3DF6D1-8E56-4DB4-A4E1-DEA1AC1557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17</xdr:row>
      <xdr:rowOff>0</xdr:rowOff>
    </xdr:from>
    <xdr:to>
      <xdr:col>15</xdr:col>
      <xdr:colOff>304800</xdr:colOff>
      <xdr:row>32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39EEB9A-CE7A-4C8E-928B-CC12BEA62E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7BB0E-A56E-48DA-A050-5E80158338CD}">
  <dimension ref="A1:G32"/>
  <sheetViews>
    <sheetView workbookViewId="0">
      <selection activeCell="D12" sqref="D12"/>
    </sheetView>
  </sheetViews>
  <sheetFormatPr defaultRowHeight="14.5" x14ac:dyDescent="0.35"/>
  <cols>
    <col min="1" max="1" width="34" customWidth="1"/>
    <col min="2" max="7" width="13" customWidth="1"/>
  </cols>
  <sheetData>
    <row r="1" spans="1:7" ht="18.5" x14ac:dyDescent="0.45">
      <c r="A1" s="1" t="s">
        <v>0</v>
      </c>
      <c r="B1" s="2"/>
      <c r="C1" s="2"/>
      <c r="D1" s="2"/>
      <c r="E1" s="2"/>
      <c r="F1" s="2"/>
      <c r="G1" s="2"/>
    </row>
    <row r="2" spans="1:7" x14ac:dyDescent="0.35">
      <c r="A2" s="3"/>
      <c r="B2" s="2"/>
      <c r="C2" s="2"/>
      <c r="D2" s="2"/>
      <c r="E2" s="2"/>
      <c r="F2" s="2"/>
      <c r="G2" s="2"/>
    </row>
    <row r="3" spans="1:7" x14ac:dyDescent="0.35">
      <c r="A3" s="4" t="s">
        <v>1</v>
      </c>
      <c r="B3" s="5">
        <v>2019</v>
      </c>
      <c r="C3" s="5">
        <v>2020</v>
      </c>
      <c r="D3" s="5">
        <v>2021</v>
      </c>
      <c r="E3" s="5">
        <v>2022</v>
      </c>
      <c r="F3" s="5">
        <v>2023</v>
      </c>
      <c r="G3" s="5">
        <v>2024</v>
      </c>
    </row>
    <row r="4" spans="1:7" x14ac:dyDescent="0.35">
      <c r="A4" s="3" t="s">
        <v>2</v>
      </c>
      <c r="B4" s="6">
        <v>118000</v>
      </c>
      <c r="C4" s="6">
        <v>125500</v>
      </c>
      <c r="D4" s="6">
        <v>132800</v>
      </c>
      <c r="E4" s="6">
        <v>141200</v>
      </c>
      <c r="F4" s="6">
        <v>138900</v>
      </c>
      <c r="G4" s="6">
        <v>142300</v>
      </c>
    </row>
    <row r="5" spans="1:7" ht="15" thickBot="1" x14ac:dyDescent="0.4">
      <c r="A5" s="3" t="s">
        <v>3</v>
      </c>
      <c r="B5" s="6">
        <v>70200</v>
      </c>
      <c r="C5" s="6">
        <v>76050</v>
      </c>
      <c r="D5" s="6">
        <v>82180</v>
      </c>
      <c r="E5" s="6">
        <v>90060</v>
      </c>
      <c r="F5" s="6">
        <v>96150</v>
      </c>
      <c r="G5" s="6">
        <v>101750</v>
      </c>
    </row>
    <row r="6" spans="1:7" x14ac:dyDescent="0.35">
      <c r="A6" s="7" t="s">
        <v>4</v>
      </c>
      <c r="B6" s="8">
        <f t="shared" ref="B6:G6" si="0">B4-B5</f>
        <v>47800</v>
      </c>
      <c r="C6" s="8">
        <f t="shared" si="0"/>
        <v>49450</v>
      </c>
      <c r="D6" s="8">
        <f t="shared" si="0"/>
        <v>50620</v>
      </c>
      <c r="E6" s="8">
        <f t="shared" si="0"/>
        <v>51140</v>
      </c>
      <c r="F6" s="8">
        <f t="shared" si="0"/>
        <v>42750</v>
      </c>
      <c r="G6" s="8">
        <f t="shared" si="0"/>
        <v>40550</v>
      </c>
    </row>
    <row r="7" spans="1:7" x14ac:dyDescent="0.35">
      <c r="A7" s="3" t="s">
        <v>5</v>
      </c>
      <c r="B7" s="6">
        <v>11800</v>
      </c>
      <c r="C7" s="6">
        <v>12250</v>
      </c>
      <c r="D7" s="6">
        <v>12900</v>
      </c>
      <c r="E7" s="6">
        <v>13550</v>
      </c>
      <c r="F7" s="6">
        <v>13900</v>
      </c>
      <c r="G7" s="6">
        <v>14450</v>
      </c>
    </row>
    <row r="8" spans="1:7" x14ac:dyDescent="0.35">
      <c r="A8" s="3" t="s">
        <v>6</v>
      </c>
      <c r="B8" s="6">
        <v>10900</v>
      </c>
      <c r="C8" s="6">
        <v>11250</v>
      </c>
      <c r="D8" s="6">
        <v>11750</v>
      </c>
      <c r="E8" s="6">
        <v>12450</v>
      </c>
      <c r="F8" s="6">
        <v>13350</v>
      </c>
      <c r="G8" s="6">
        <v>14200</v>
      </c>
    </row>
    <row r="9" spans="1:7" x14ac:dyDescent="0.35">
      <c r="A9" s="3" t="s">
        <v>7</v>
      </c>
      <c r="B9" s="6">
        <v>5200</v>
      </c>
      <c r="C9" s="6">
        <v>5600</v>
      </c>
      <c r="D9" s="6">
        <v>6100</v>
      </c>
      <c r="E9" s="6">
        <v>6900</v>
      </c>
      <c r="F9" s="6">
        <v>7800</v>
      </c>
      <c r="G9" s="6">
        <v>8500</v>
      </c>
    </row>
    <row r="10" spans="1:7" ht="15" thickBot="1" x14ac:dyDescent="0.4">
      <c r="A10" s="3" t="s">
        <v>8</v>
      </c>
      <c r="B10" s="6">
        <v>3800</v>
      </c>
      <c r="C10" s="6">
        <v>4100</v>
      </c>
      <c r="D10" s="6">
        <v>4500</v>
      </c>
      <c r="E10" s="6">
        <v>4900</v>
      </c>
      <c r="F10" s="6">
        <v>5400</v>
      </c>
      <c r="G10" s="6">
        <v>6100</v>
      </c>
    </row>
    <row r="11" spans="1:7" x14ac:dyDescent="0.35">
      <c r="A11" s="7" t="s">
        <v>9</v>
      </c>
      <c r="B11" s="8">
        <f t="shared" ref="B11:G11" si="1">B6-B7-B8-B9</f>
        <v>19900</v>
      </c>
      <c r="C11" s="8">
        <f t="shared" si="1"/>
        <v>20350</v>
      </c>
      <c r="D11" s="8">
        <f t="shared" si="1"/>
        <v>19870</v>
      </c>
      <c r="E11" s="8">
        <f t="shared" si="1"/>
        <v>18240</v>
      </c>
      <c r="F11" s="8">
        <f t="shared" si="1"/>
        <v>7700</v>
      </c>
      <c r="G11" s="8">
        <f t="shared" si="1"/>
        <v>3400</v>
      </c>
    </row>
    <row r="12" spans="1:7" ht="15" thickBot="1" x14ac:dyDescent="0.4">
      <c r="A12" s="3" t="s">
        <v>10</v>
      </c>
      <c r="B12" s="6">
        <v>1900</v>
      </c>
      <c r="C12" s="6">
        <v>2100</v>
      </c>
      <c r="D12" s="6">
        <v>2300</v>
      </c>
      <c r="E12" s="6">
        <v>2500</v>
      </c>
      <c r="F12" s="6">
        <v>2700</v>
      </c>
      <c r="G12" s="6">
        <v>2900</v>
      </c>
    </row>
    <row r="13" spans="1:7" x14ac:dyDescent="0.35">
      <c r="A13" s="7" t="s">
        <v>11</v>
      </c>
      <c r="B13" s="8">
        <f t="shared" ref="B13:G13" si="2">B11-B12</f>
        <v>18000</v>
      </c>
      <c r="C13" s="8">
        <f t="shared" si="2"/>
        <v>18250</v>
      </c>
      <c r="D13" s="8">
        <f t="shared" si="2"/>
        <v>17570</v>
      </c>
      <c r="E13" s="8">
        <f t="shared" si="2"/>
        <v>15740</v>
      </c>
      <c r="F13" s="8">
        <f t="shared" si="2"/>
        <v>5000</v>
      </c>
      <c r="G13" s="8">
        <f t="shared" si="2"/>
        <v>500</v>
      </c>
    </row>
    <row r="14" spans="1:7" ht="15" thickBot="1" x14ac:dyDescent="0.4">
      <c r="A14" s="3" t="s">
        <v>12</v>
      </c>
      <c r="B14" s="6">
        <v>4800</v>
      </c>
      <c r="C14" s="6">
        <v>4800</v>
      </c>
      <c r="D14" s="6">
        <v>4500</v>
      </c>
      <c r="E14" s="6">
        <v>4150</v>
      </c>
      <c r="F14" s="6">
        <v>2500</v>
      </c>
      <c r="G14" s="6">
        <v>1700</v>
      </c>
    </row>
    <row r="15" spans="1:7" x14ac:dyDescent="0.35">
      <c r="A15" s="7" t="s">
        <v>13</v>
      </c>
      <c r="B15" s="8">
        <f t="shared" ref="B15:G15" si="3">B13-B14</f>
        <v>13200</v>
      </c>
      <c r="C15" s="8">
        <f t="shared" si="3"/>
        <v>13450</v>
      </c>
      <c r="D15" s="8">
        <f t="shared" si="3"/>
        <v>13070</v>
      </c>
      <c r="E15" s="8">
        <f t="shared" si="3"/>
        <v>11590</v>
      </c>
      <c r="F15" s="8">
        <f t="shared" si="3"/>
        <v>2500</v>
      </c>
      <c r="G15" s="8">
        <f t="shared" si="3"/>
        <v>-1200</v>
      </c>
    </row>
    <row r="16" spans="1:7" x14ac:dyDescent="0.35">
      <c r="A16" s="3"/>
      <c r="B16" s="2"/>
      <c r="C16" s="2"/>
      <c r="D16" s="2"/>
      <c r="E16" s="2"/>
      <c r="F16" s="2"/>
      <c r="G16" s="2"/>
    </row>
    <row r="17" spans="1:7" x14ac:dyDescent="0.35">
      <c r="A17" s="4" t="s">
        <v>14</v>
      </c>
      <c r="B17" s="5">
        <v>2019</v>
      </c>
      <c r="C17" s="5">
        <v>2020</v>
      </c>
      <c r="D17" s="5">
        <v>2021</v>
      </c>
      <c r="E17" s="5">
        <v>2022</v>
      </c>
      <c r="F17" s="5">
        <v>2023</v>
      </c>
      <c r="G17" s="5">
        <v>2024</v>
      </c>
    </row>
    <row r="18" spans="1:7" x14ac:dyDescent="0.35">
      <c r="A18" s="3" t="s">
        <v>15</v>
      </c>
      <c r="B18" s="6">
        <v>14200</v>
      </c>
      <c r="C18" s="6">
        <v>13850</v>
      </c>
      <c r="D18" s="6">
        <v>12950</v>
      </c>
      <c r="E18" s="6">
        <v>11800</v>
      </c>
      <c r="F18" s="6">
        <v>10350</v>
      </c>
      <c r="G18" s="6">
        <v>9650</v>
      </c>
    </row>
    <row r="19" spans="1:7" x14ac:dyDescent="0.35">
      <c r="A19" s="3" t="s">
        <v>16</v>
      </c>
      <c r="B19" s="6">
        <v>16300</v>
      </c>
      <c r="C19" s="6">
        <v>17150</v>
      </c>
      <c r="D19" s="6">
        <v>18300</v>
      </c>
      <c r="E19" s="6">
        <v>19650</v>
      </c>
      <c r="F19" s="6">
        <v>21100</v>
      </c>
      <c r="G19" s="6">
        <v>22400</v>
      </c>
    </row>
    <row r="20" spans="1:7" x14ac:dyDescent="0.35">
      <c r="A20" s="3" t="s">
        <v>17</v>
      </c>
      <c r="B20" s="6">
        <v>19800</v>
      </c>
      <c r="C20" s="6">
        <v>20750</v>
      </c>
      <c r="D20" s="6">
        <v>22100</v>
      </c>
      <c r="E20" s="6">
        <v>23950</v>
      </c>
      <c r="F20" s="6">
        <v>26600</v>
      </c>
      <c r="G20" s="6">
        <v>28950</v>
      </c>
    </row>
    <row r="21" spans="1:7" ht="15" thickBot="1" x14ac:dyDescent="0.4">
      <c r="A21" s="3" t="s">
        <v>18</v>
      </c>
      <c r="B21" s="6">
        <v>4300</v>
      </c>
      <c r="C21" s="6">
        <v>4500</v>
      </c>
      <c r="D21" s="6">
        <v>4700</v>
      </c>
      <c r="E21" s="6">
        <v>5100</v>
      </c>
      <c r="F21" s="6">
        <v>5400</v>
      </c>
      <c r="G21" s="6">
        <v>5600</v>
      </c>
    </row>
    <row r="22" spans="1:7" x14ac:dyDescent="0.35">
      <c r="A22" s="7" t="s">
        <v>19</v>
      </c>
      <c r="B22" s="8">
        <f t="shared" ref="B22:G22" si="4">SUM(B18:B21)</f>
        <v>54600</v>
      </c>
      <c r="C22" s="8">
        <f t="shared" si="4"/>
        <v>56250</v>
      </c>
      <c r="D22" s="8">
        <f t="shared" si="4"/>
        <v>58050</v>
      </c>
      <c r="E22" s="8">
        <f t="shared" si="4"/>
        <v>60500</v>
      </c>
      <c r="F22" s="8">
        <f t="shared" si="4"/>
        <v>63450</v>
      </c>
      <c r="G22" s="8">
        <f t="shared" si="4"/>
        <v>66600</v>
      </c>
    </row>
    <row r="23" spans="1:7" x14ac:dyDescent="0.35">
      <c r="A23" s="3" t="s">
        <v>20</v>
      </c>
      <c r="B23" s="6">
        <v>38200</v>
      </c>
      <c r="C23" s="6">
        <v>39900</v>
      </c>
      <c r="D23" s="6">
        <v>41800</v>
      </c>
      <c r="E23" s="6">
        <v>44100</v>
      </c>
      <c r="F23" s="6">
        <v>46800</v>
      </c>
      <c r="G23" s="6">
        <v>49300</v>
      </c>
    </row>
    <row r="24" spans="1:7" ht="15" thickBot="1" x14ac:dyDescent="0.4">
      <c r="A24" s="3" t="s">
        <v>21</v>
      </c>
      <c r="B24" s="6">
        <v>6200</v>
      </c>
      <c r="C24" s="6">
        <v>5900</v>
      </c>
      <c r="D24" s="6">
        <v>5600</v>
      </c>
      <c r="E24" s="6">
        <v>5300</v>
      </c>
      <c r="F24" s="6">
        <v>5000</v>
      </c>
      <c r="G24" s="6">
        <v>4700</v>
      </c>
    </row>
    <row r="25" spans="1:7" x14ac:dyDescent="0.35">
      <c r="A25" s="7" t="s">
        <v>22</v>
      </c>
      <c r="B25" s="8">
        <f t="shared" ref="B25:G25" si="5">B22+B23+B24</f>
        <v>99000</v>
      </c>
      <c r="C25" s="8">
        <f t="shared" si="5"/>
        <v>102050</v>
      </c>
      <c r="D25" s="8">
        <f t="shared" si="5"/>
        <v>105450</v>
      </c>
      <c r="E25" s="8">
        <f t="shared" si="5"/>
        <v>109900</v>
      </c>
      <c r="F25" s="8">
        <f t="shared" si="5"/>
        <v>115250</v>
      </c>
      <c r="G25" s="8">
        <f t="shared" si="5"/>
        <v>120600</v>
      </c>
    </row>
    <row r="26" spans="1:7" x14ac:dyDescent="0.35">
      <c r="A26" s="3" t="s">
        <v>23</v>
      </c>
      <c r="B26" s="6">
        <v>12800</v>
      </c>
      <c r="C26" s="6">
        <v>13600</v>
      </c>
      <c r="D26" s="6">
        <v>14950</v>
      </c>
      <c r="E26" s="6">
        <v>16400</v>
      </c>
      <c r="F26" s="6">
        <v>18150</v>
      </c>
      <c r="G26" s="6">
        <v>19550</v>
      </c>
    </row>
    <row r="27" spans="1:7" x14ac:dyDescent="0.35">
      <c r="A27" s="3" t="s">
        <v>24</v>
      </c>
      <c r="B27" s="6">
        <v>6400</v>
      </c>
      <c r="C27" s="6">
        <v>6800</v>
      </c>
      <c r="D27" s="6">
        <v>7300</v>
      </c>
      <c r="E27" s="6">
        <v>7900</v>
      </c>
      <c r="F27" s="6">
        <v>8600</v>
      </c>
      <c r="G27" s="6">
        <v>9200</v>
      </c>
    </row>
    <row r="28" spans="1:7" ht="15" thickBot="1" x14ac:dyDescent="0.4">
      <c r="A28" s="3" t="s">
        <v>25</v>
      </c>
      <c r="B28" s="6">
        <v>4200</v>
      </c>
      <c r="C28" s="6">
        <v>4500</v>
      </c>
      <c r="D28" s="6">
        <v>4800</v>
      </c>
      <c r="E28" s="6">
        <v>5200</v>
      </c>
      <c r="F28" s="6">
        <v>5600</v>
      </c>
      <c r="G28" s="6">
        <v>6100</v>
      </c>
    </row>
    <row r="29" spans="1:7" x14ac:dyDescent="0.35">
      <c r="A29" s="7" t="s">
        <v>26</v>
      </c>
      <c r="B29" s="8">
        <f t="shared" ref="B29:G29" si="6">SUM(B26:B28)</f>
        <v>23400</v>
      </c>
      <c r="C29" s="8">
        <f t="shared" si="6"/>
        <v>24900</v>
      </c>
      <c r="D29" s="8">
        <f t="shared" si="6"/>
        <v>27050</v>
      </c>
      <c r="E29" s="8">
        <f t="shared" si="6"/>
        <v>29500</v>
      </c>
      <c r="F29" s="8">
        <f t="shared" si="6"/>
        <v>32350</v>
      </c>
      <c r="G29" s="8">
        <f t="shared" si="6"/>
        <v>34850</v>
      </c>
    </row>
    <row r="30" spans="1:7" ht="15" thickBot="1" x14ac:dyDescent="0.4">
      <c r="A30" s="3" t="s">
        <v>27</v>
      </c>
      <c r="B30" s="6">
        <v>22000</v>
      </c>
      <c r="C30" s="6">
        <v>22600</v>
      </c>
      <c r="D30" s="6">
        <v>23300</v>
      </c>
      <c r="E30" s="6">
        <v>24100</v>
      </c>
      <c r="F30" s="6">
        <v>25100</v>
      </c>
      <c r="G30" s="6">
        <v>26000</v>
      </c>
    </row>
    <row r="31" spans="1:7" ht="15" thickBot="1" x14ac:dyDescent="0.4">
      <c r="A31" s="7" t="s">
        <v>28</v>
      </c>
      <c r="B31" s="8">
        <f t="shared" ref="B31:G31" si="7">B25-B29-B30</f>
        <v>53600</v>
      </c>
      <c r="C31" s="8">
        <f t="shared" si="7"/>
        <v>54550</v>
      </c>
      <c r="D31" s="8">
        <f t="shared" si="7"/>
        <v>55100</v>
      </c>
      <c r="E31" s="8">
        <f t="shared" si="7"/>
        <v>56300</v>
      </c>
      <c r="F31" s="8">
        <f t="shared" si="7"/>
        <v>57800</v>
      </c>
      <c r="G31" s="8">
        <f t="shared" si="7"/>
        <v>59750</v>
      </c>
    </row>
    <row r="32" spans="1:7" x14ac:dyDescent="0.35">
      <c r="A32" s="7" t="s">
        <v>29</v>
      </c>
      <c r="B32" s="8">
        <f t="shared" ref="B32:G32" si="8">B29+B30+B31</f>
        <v>99000</v>
      </c>
      <c r="C32" s="8">
        <f t="shared" si="8"/>
        <v>102050</v>
      </c>
      <c r="D32" s="8">
        <f t="shared" si="8"/>
        <v>105450</v>
      </c>
      <c r="E32" s="8">
        <f t="shared" si="8"/>
        <v>109900</v>
      </c>
      <c r="F32" s="8">
        <f t="shared" si="8"/>
        <v>115250</v>
      </c>
      <c r="G32" s="8">
        <f t="shared" si="8"/>
        <v>120600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97E91-F6F9-423B-B892-DF3CCE890356}">
  <dimension ref="A1:G14"/>
  <sheetViews>
    <sheetView workbookViewId="0">
      <selection activeCell="E5" sqref="E5"/>
    </sheetView>
  </sheetViews>
  <sheetFormatPr defaultRowHeight="14.5" x14ac:dyDescent="0.35"/>
  <cols>
    <col min="1" max="1" width="34" customWidth="1"/>
    <col min="2" max="7" width="13" customWidth="1"/>
  </cols>
  <sheetData>
    <row r="1" spans="1:7" ht="18.5" x14ac:dyDescent="0.45">
      <c r="A1" s="1" t="s">
        <v>30</v>
      </c>
      <c r="B1" s="2"/>
      <c r="C1" s="2"/>
      <c r="D1" s="2"/>
      <c r="E1" s="2"/>
      <c r="F1" s="2"/>
      <c r="G1" s="2"/>
    </row>
    <row r="2" spans="1:7" x14ac:dyDescent="0.35">
      <c r="A2" s="9" t="s">
        <v>31</v>
      </c>
      <c r="B2" s="2"/>
      <c r="C2" s="2"/>
      <c r="D2" s="2"/>
      <c r="E2" s="2"/>
      <c r="F2" s="2"/>
      <c r="G2" s="2"/>
    </row>
    <row r="3" spans="1:7" x14ac:dyDescent="0.35">
      <c r="A3" s="3"/>
      <c r="B3" s="2"/>
      <c r="C3" s="2"/>
      <c r="D3" s="2"/>
      <c r="E3" s="2"/>
      <c r="F3" s="2"/>
      <c r="G3" s="2"/>
    </row>
    <row r="4" spans="1:7" x14ac:dyDescent="0.35">
      <c r="A4" s="4" t="s">
        <v>32</v>
      </c>
      <c r="B4" s="5">
        <v>2019</v>
      </c>
      <c r="C4" s="5">
        <v>2020</v>
      </c>
      <c r="D4" s="5">
        <v>2021</v>
      </c>
      <c r="E4" s="5">
        <v>2022</v>
      </c>
      <c r="F4" s="5">
        <v>2023</v>
      </c>
      <c r="G4" s="5">
        <v>2024</v>
      </c>
    </row>
    <row r="5" spans="1:7" x14ac:dyDescent="0.35">
      <c r="A5" s="3" t="s">
        <v>2</v>
      </c>
      <c r="B5" s="10">
        <f>'Financial Statements'!B4</f>
        <v>118000</v>
      </c>
      <c r="C5" s="10">
        <f>'Financial Statements'!C4</f>
        <v>125500</v>
      </c>
      <c r="D5" s="10">
        <f>'Financial Statements'!D4</f>
        <v>132800</v>
      </c>
      <c r="E5" s="10">
        <f>'Financial Statements'!E4</f>
        <v>141200</v>
      </c>
      <c r="F5" s="10">
        <f>'Financial Statements'!F4</f>
        <v>138900</v>
      </c>
      <c r="G5" s="10">
        <f>'Financial Statements'!G4</f>
        <v>142300</v>
      </c>
    </row>
    <row r="6" spans="1:7" x14ac:dyDescent="0.35">
      <c r="A6" s="3" t="s">
        <v>33</v>
      </c>
      <c r="B6" s="2"/>
      <c r="C6" s="11">
        <f>IFERROR((C5-B5)/B5,"")</f>
        <v>6.3559322033898302E-2</v>
      </c>
      <c r="D6" s="11">
        <f>IFERROR((D5-C5)/C5,"")</f>
        <v>5.8167330677290838E-2</v>
      </c>
      <c r="E6" s="11">
        <f>IFERROR((E5-D5)/D5,"")</f>
        <v>6.3253012048192767E-2</v>
      </c>
      <c r="F6" s="11">
        <f>IFERROR((F5-E5)/E5,"")</f>
        <v>-1.6288951841359773E-2</v>
      </c>
      <c r="G6" s="11">
        <f>IFERROR((G5-F5)/F5,"")</f>
        <v>2.4478041756659467E-2</v>
      </c>
    </row>
    <row r="7" spans="1:7" x14ac:dyDescent="0.35">
      <c r="A7" s="3" t="s">
        <v>3</v>
      </c>
      <c r="B7" s="10">
        <f>'Financial Statements'!B5</f>
        <v>70200</v>
      </c>
      <c r="C7" s="10">
        <f>'Financial Statements'!C5</f>
        <v>76050</v>
      </c>
      <c r="D7" s="10">
        <f>'Financial Statements'!D5</f>
        <v>82180</v>
      </c>
      <c r="E7" s="10">
        <f>'Financial Statements'!E5</f>
        <v>90060</v>
      </c>
      <c r="F7" s="10">
        <f>'Financial Statements'!F5</f>
        <v>96150</v>
      </c>
      <c r="G7" s="10">
        <f>'Financial Statements'!G5</f>
        <v>101750</v>
      </c>
    </row>
    <row r="8" spans="1:7" x14ac:dyDescent="0.35">
      <c r="A8" s="3" t="s">
        <v>33</v>
      </c>
      <c r="B8" s="2"/>
      <c r="C8" s="11">
        <f>IFERROR((C7-B7)/B7,"")</f>
        <v>8.3333333333333329E-2</v>
      </c>
      <c r="D8" s="11">
        <f>IFERROR((D7-C7)/C7,"")</f>
        <v>8.060486522024983E-2</v>
      </c>
      <c r="E8" s="11">
        <f>IFERROR((E7-D7)/D7,"")</f>
        <v>9.58870771477245E-2</v>
      </c>
      <c r="F8" s="11">
        <f>IFERROR((F7-E7)/E7,"")</f>
        <v>6.762158560959361E-2</v>
      </c>
      <c r="G8" s="11">
        <f>IFERROR((G7-F7)/F7,"")</f>
        <v>5.8242329693187725E-2</v>
      </c>
    </row>
    <row r="9" spans="1:7" x14ac:dyDescent="0.35">
      <c r="A9" s="3" t="s">
        <v>4</v>
      </c>
      <c r="B9" s="10">
        <f>'Financial Statements'!B6</f>
        <v>47800</v>
      </c>
      <c r="C9" s="10">
        <f>'Financial Statements'!C6</f>
        <v>49450</v>
      </c>
      <c r="D9" s="10">
        <f>'Financial Statements'!D6</f>
        <v>50620</v>
      </c>
      <c r="E9" s="10">
        <f>'Financial Statements'!E6</f>
        <v>51140</v>
      </c>
      <c r="F9" s="10">
        <f>'Financial Statements'!F6</f>
        <v>42750</v>
      </c>
      <c r="G9" s="10">
        <f>'Financial Statements'!G6</f>
        <v>40550</v>
      </c>
    </row>
    <row r="10" spans="1:7" x14ac:dyDescent="0.35">
      <c r="A10" s="3" t="s">
        <v>33</v>
      </c>
      <c r="B10" s="2"/>
      <c r="C10" s="11">
        <f>IFERROR((C9-B9)/B9,"")</f>
        <v>3.4518828451882845E-2</v>
      </c>
      <c r="D10" s="11">
        <f>IFERROR((D9-C9)/C9,"")</f>
        <v>2.3660262891809909E-2</v>
      </c>
      <c r="E10" s="11">
        <f>IFERROR((E9-D9)/D9,"")</f>
        <v>1.0272619517977083E-2</v>
      </c>
      <c r="F10" s="11">
        <f>IFERROR((F9-E9)/E9,"")</f>
        <v>-0.16405944466171293</v>
      </c>
      <c r="G10" s="11">
        <f>IFERROR((G9-F9)/F9,"")</f>
        <v>-5.146198830409357E-2</v>
      </c>
    </row>
    <row r="11" spans="1:7" x14ac:dyDescent="0.35">
      <c r="A11" s="3" t="s">
        <v>9</v>
      </c>
      <c r="B11" s="10">
        <f>'Financial Statements'!B11</f>
        <v>19900</v>
      </c>
      <c r="C11" s="10">
        <f>'Financial Statements'!C11</f>
        <v>20350</v>
      </c>
      <c r="D11" s="10">
        <f>'Financial Statements'!D11</f>
        <v>19870</v>
      </c>
      <c r="E11" s="10">
        <f>'Financial Statements'!E11</f>
        <v>18240</v>
      </c>
      <c r="F11" s="10">
        <f>'Financial Statements'!F11</f>
        <v>7700</v>
      </c>
      <c r="G11" s="10">
        <f>'Financial Statements'!G11</f>
        <v>3400</v>
      </c>
    </row>
    <row r="12" spans="1:7" x14ac:dyDescent="0.35">
      <c r="A12" s="3" t="s">
        <v>33</v>
      </c>
      <c r="B12" s="2"/>
      <c r="C12" s="11">
        <f>IFERROR((C11-B11)/B11,"")</f>
        <v>2.2613065326633167E-2</v>
      </c>
      <c r="D12" s="11">
        <f>IFERROR((D11-C11)/C11,"")</f>
        <v>-2.3587223587223587E-2</v>
      </c>
      <c r="E12" s="11">
        <f>IFERROR((E11-D11)/D11,"")</f>
        <v>-8.2033215903371912E-2</v>
      </c>
      <c r="F12" s="11">
        <f>IFERROR((F11-E11)/E11,"")</f>
        <v>-0.57785087719298245</v>
      </c>
      <c r="G12" s="11">
        <f>IFERROR((G11-F11)/F11,"")</f>
        <v>-0.55844155844155841</v>
      </c>
    </row>
    <row r="13" spans="1:7" x14ac:dyDescent="0.35">
      <c r="A13" s="3" t="s">
        <v>13</v>
      </c>
      <c r="B13" s="10">
        <f>'Financial Statements'!B15</f>
        <v>13200</v>
      </c>
      <c r="C13" s="10">
        <f>'Financial Statements'!C15</f>
        <v>13450</v>
      </c>
      <c r="D13" s="10">
        <f>'Financial Statements'!D15</f>
        <v>13070</v>
      </c>
      <c r="E13" s="10">
        <f>'Financial Statements'!E15</f>
        <v>11590</v>
      </c>
      <c r="F13" s="10">
        <f>'Financial Statements'!F15</f>
        <v>2500</v>
      </c>
      <c r="G13" s="10">
        <f>'Financial Statements'!G15</f>
        <v>-1200</v>
      </c>
    </row>
    <row r="14" spans="1:7" x14ac:dyDescent="0.35">
      <c r="A14" s="3" t="s">
        <v>33</v>
      </c>
      <c r="B14" s="2"/>
      <c r="C14" s="11">
        <f>IFERROR((C13-B13)/B13,"")</f>
        <v>1.893939393939394E-2</v>
      </c>
      <c r="D14" s="11">
        <f>IFERROR((D13-C13)/C13,"")</f>
        <v>-2.8252788104089221E-2</v>
      </c>
      <c r="E14" s="11">
        <f>IFERROR((E13-D13)/D13,"")</f>
        <v>-0.11323641928079571</v>
      </c>
      <c r="F14" s="11">
        <f>IFERROR((F13-E13)/E13,"")</f>
        <v>-0.78429680759275233</v>
      </c>
      <c r="G14" s="11">
        <f>IFERROR((G13-F13)/F13,"")</f>
        <v>-1.48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E057E-4363-48D7-B439-3867B17639EB}">
  <dimension ref="A1:G13"/>
  <sheetViews>
    <sheetView tabSelected="1" workbookViewId="0">
      <selection activeCell="D7" sqref="D7"/>
    </sheetView>
  </sheetViews>
  <sheetFormatPr defaultRowHeight="14.5" x14ac:dyDescent="0.35"/>
  <cols>
    <col min="1" max="1" width="34" customWidth="1"/>
    <col min="2" max="7" width="13" customWidth="1"/>
  </cols>
  <sheetData>
    <row r="1" spans="1:7" ht="18.5" x14ac:dyDescent="0.45">
      <c r="A1" s="1" t="s">
        <v>34</v>
      </c>
      <c r="B1" s="2"/>
      <c r="C1" s="2"/>
      <c r="D1" s="2"/>
      <c r="E1" s="2"/>
      <c r="F1" s="2"/>
      <c r="G1" s="2"/>
    </row>
    <row r="2" spans="1:7" x14ac:dyDescent="0.35">
      <c r="A2" s="9" t="s">
        <v>35</v>
      </c>
      <c r="B2" s="2"/>
      <c r="C2" s="2"/>
      <c r="D2" s="2"/>
      <c r="E2" s="2"/>
      <c r="F2" s="2"/>
      <c r="G2" s="2"/>
    </row>
    <row r="3" spans="1:7" x14ac:dyDescent="0.35">
      <c r="A3" s="3"/>
      <c r="B3" s="2"/>
      <c r="C3" s="2"/>
      <c r="D3" s="2"/>
      <c r="E3" s="2"/>
      <c r="F3" s="2"/>
      <c r="G3" s="2"/>
    </row>
    <row r="4" spans="1:7" x14ac:dyDescent="0.35">
      <c r="A4" s="4" t="s">
        <v>32</v>
      </c>
      <c r="B4" s="5">
        <v>2019</v>
      </c>
      <c r="C4" s="5">
        <v>2020</v>
      </c>
      <c r="D4" s="5">
        <v>2021</v>
      </c>
      <c r="E4" s="5">
        <v>2022</v>
      </c>
      <c r="F4" s="5">
        <v>2023</v>
      </c>
      <c r="G4" s="5">
        <v>2024</v>
      </c>
    </row>
    <row r="5" spans="1:7" x14ac:dyDescent="0.35">
      <c r="A5" s="3" t="s">
        <v>2</v>
      </c>
      <c r="B5" s="11">
        <f>IFERROR('Financial Statements'!B4/'Financial Statements'!B4,"")</f>
        <v>1</v>
      </c>
      <c r="C5" s="11">
        <f>IFERROR('Financial Statements'!C4/'Financial Statements'!C4,"")</f>
        <v>1</v>
      </c>
      <c r="D5" s="11">
        <f>IFERROR('Financial Statements'!D4/'Financial Statements'!D4,"")</f>
        <v>1</v>
      </c>
      <c r="E5" s="11">
        <f>IFERROR('Financial Statements'!E4/'Financial Statements'!E4,"")</f>
        <v>1</v>
      </c>
      <c r="F5" s="11">
        <f>IFERROR('Financial Statements'!F4/'Financial Statements'!F4,"")</f>
        <v>1</v>
      </c>
      <c r="G5" s="11">
        <f>IFERROR('Financial Statements'!G4/'Financial Statements'!G4,"")</f>
        <v>1</v>
      </c>
    </row>
    <row r="6" spans="1:7" x14ac:dyDescent="0.35">
      <c r="A6" s="3" t="s">
        <v>3</v>
      </c>
      <c r="B6" s="11">
        <f>IFERROR('Financial Statements'!B5/'Financial Statements'!B4,"")</f>
        <v>0.59491525423728808</v>
      </c>
      <c r="C6" s="11">
        <f>IFERROR('Financial Statements'!C5/'Financial Statements'!C4,"")</f>
        <v>0.60597609561752985</v>
      </c>
      <c r="D6" s="11">
        <f>IFERROR('Financial Statements'!D5/'Financial Statements'!D4,"")</f>
        <v>0.61882530120481927</v>
      </c>
      <c r="E6" s="11">
        <f>IFERROR('Financial Statements'!E5/'Financial Statements'!E4,"")</f>
        <v>0.63781869688385273</v>
      </c>
      <c r="F6" s="11">
        <f>IFERROR('Financial Statements'!F5/'Financial Statements'!F4,"")</f>
        <v>0.6922246220302376</v>
      </c>
      <c r="G6" s="11">
        <f>IFERROR('Financial Statements'!G5/'Financial Statements'!G4,"")</f>
        <v>0.71503865073787776</v>
      </c>
    </row>
    <row r="7" spans="1:7" x14ac:dyDescent="0.35">
      <c r="A7" s="3" t="s">
        <v>4</v>
      </c>
      <c r="B7" s="11">
        <f>IFERROR('Financial Statements'!B6/'Financial Statements'!B4,"")</f>
        <v>0.40508474576271186</v>
      </c>
      <c r="C7" s="11">
        <f>IFERROR('Financial Statements'!C6/'Financial Statements'!C4,"")</f>
        <v>0.39402390438247015</v>
      </c>
      <c r="D7" s="11">
        <f>IFERROR('Financial Statements'!D6/'Financial Statements'!D4,"")</f>
        <v>0.38117469879518073</v>
      </c>
      <c r="E7" s="11">
        <f>IFERROR('Financial Statements'!E6/'Financial Statements'!E4,"")</f>
        <v>0.36218130311614732</v>
      </c>
      <c r="F7" s="11">
        <f>IFERROR('Financial Statements'!F6/'Financial Statements'!F4,"")</f>
        <v>0.3077753779697624</v>
      </c>
      <c r="G7" s="11">
        <f>IFERROR('Financial Statements'!G6/'Financial Statements'!G4,"")</f>
        <v>0.2849613492621223</v>
      </c>
    </row>
    <row r="8" spans="1:7" x14ac:dyDescent="0.35">
      <c r="A8" s="3" t="s">
        <v>5</v>
      </c>
      <c r="B8" s="11">
        <f>IFERROR('Financial Statements'!B7/'Financial Statements'!B4,"")</f>
        <v>0.1</v>
      </c>
      <c r="C8" s="11">
        <f>IFERROR('Financial Statements'!C7/'Financial Statements'!C4,"")</f>
        <v>9.7609561752988044E-2</v>
      </c>
      <c r="D8" s="11">
        <f>IFERROR('Financial Statements'!D7/'Financial Statements'!D4,"")</f>
        <v>9.713855421686747E-2</v>
      </c>
      <c r="E8" s="11">
        <f>IFERROR('Financial Statements'!E7/'Financial Statements'!E4,"")</f>
        <v>9.5963172804532579E-2</v>
      </c>
      <c r="F8" s="11">
        <f>IFERROR('Financial Statements'!F7/'Financial Statements'!F4,"")</f>
        <v>0.10007199424046076</v>
      </c>
      <c r="G8" s="11">
        <f>IFERROR('Financial Statements'!G7/'Financial Statements'!G4,"")</f>
        <v>0.10154602951510892</v>
      </c>
    </row>
    <row r="9" spans="1:7" x14ac:dyDescent="0.35">
      <c r="A9" s="3" t="s">
        <v>6</v>
      </c>
      <c r="B9" s="11">
        <f>IFERROR('Financial Statements'!B8/'Financial Statements'!B4,"")</f>
        <v>9.2372881355932204E-2</v>
      </c>
      <c r="C9" s="11">
        <f>IFERROR('Financial Statements'!C8/'Financial Statements'!C4,"")</f>
        <v>8.9641434262948211E-2</v>
      </c>
      <c r="D9" s="11">
        <f>IFERROR('Financial Statements'!D8/'Financial Statements'!D4,"")</f>
        <v>8.8478915662650606E-2</v>
      </c>
      <c r="E9" s="11">
        <f>IFERROR('Financial Statements'!E8/'Financial Statements'!E4,"")</f>
        <v>8.8172804532577906E-2</v>
      </c>
      <c r="F9" s="11">
        <f>IFERROR('Financial Statements'!F8/'Financial Statements'!F4,"")</f>
        <v>9.6112311015118787E-2</v>
      </c>
      <c r="G9" s="11">
        <f>IFERROR('Financial Statements'!G8/'Financial Statements'!G4,"")</f>
        <v>9.9789177793394232E-2</v>
      </c>
    </row>
    <row r="10" spans="1:7" x14ac:dyDescent="0.35">
      <c r="A10" s="3" t="s">
        <v>7</v>
      </c>
      <c r="B10" s="11">
        <f>IFERROR('Financial Statements'!B9/'Financial Statements'!B4,"")</f>
        <v>4.4067796610169491E-2</v>
      </c>
      <c r="C10" s="11">
        <f>IFERROR('Financial Statements'!C9/'Financial Statements'!C4,"")</f>
        <v>4.4621513944223111E-2</v>
      </c>
      <c r="D10" s="11">
        <f>IFERROR('Financial Statements'!D9/'Financial Statements'!D4,"")</f>
        <v>4.5933734939759038E-2</v>
      </c>
      <c r="E10" s="11">
        <f>IFERROR('Financial Statements'!E9/'Financial Statements'!E4,"")</f>
        <v>4.8866855524079322E-2</v>
      </c>
      <c r="F10" s="11">
        <f>IFERROR('Financial Statements'!F9/'Financial Statements'!F4,"")</f>
        <v>5.6155507559395246E-2</v>
      </c>
      <c r="G10" s="11">
        <f>IFERROR('Financial Statements'!G9/'Financial Statements'!G4,"")</f>
        <v>5.9732958538299366E-2</v>
      </c>
    </row>
    <row r="11" spans="1:7" x14ac:dyDescent="0.35">
      <c r="A11" s="3" t="s">
        <v>8</v>
      </c>
      <c r="B11" s="11">
        <f>IFERROR('Financial Statements'!B10/'Financial Statements'!B4,"")</f>
        <v>3.2203389830508473E-2</v>
      </c>
      <c r="C11" s="11">
        <f>IFERROR('Financial Statements'!C10/'Financial Statements'!C4,"")</f>
        <v>3.2669322709163347E-2</v>
      </c>
      <c r="D11" s="11">
        <f>IFERROR('Financial Statements'!D10/'Financial Statements'!D4,"")</f>
        <v>3.3885542168674697E-2</v>
      </c>
      <c r="E11" s="11">
        <f>IFERROR('Financial Statements'!E10/'Financial Statements'!E4,"")</f>
        <v>3.4702549575070823E-2</v>
      </c>
      <c r="F11" s="11">
        <f>IFERROR('Financial Statements'!F10/'Financial Statements'!F4,"")</f>
        <v>3.8876889848812095E-2</v>
      </c>
      <c r="G11" s="11">
        <f>IFERROR('Financial Statements'!G10/'Financial Statements'!G4,"")</f>
        <v>4.286718200983837E-2</v>
      </c>
    </row>
    <row r="12" spans="1:7" x14ac:dyDescent="0.35">
      <c r="A12" s="3" t="s">
        <v>9</v>
      </c>
      <c r="B12" s="11">
        <f>IFERROR('Financial Statements'!B11/'Financial Statements'!B4,"")</f>
        <v>0.16864406779661018</v>
      </c>
      <c r="C12" s="11">
        <f>IFERROR('Financial Statements'!C11/'Financial Statements'!C4,"")</f>
        <v>0.16215139442231075</v>
      </c>
      <c r="D12" s="11">
        <f>IFERROR('Financial Statements'!D11/'Financial Statements'!D4,"")</f>
        <v>0.1496234939759036</v>
      </c>
      <c r="E12" s="11">
        <f>IFERROR('Financial Statements'!E11/'Financial Statements'!E4,"")</f>
        <v>0.12917847025495752</v>
      </c>
      <c r="F12" s="11">
        <f>IFERROR('Financial Statements'!F11/'Financial Statements'!F4,"")</f>
        <v>5.5435565154787619E-2</v>
      </c>
      <c r="G12" s="11">
        <f>IFERROR('Financial Statements'!G11/'Financial Statements'!G4,"")</f>
        <v>2.3893183415319746E-2</v>
      </c>
    </row>
    <row r="13" spans="1:7" x14ac:dyDescent="0.35">
      <c r="A13" s="3" t="s">
        <v>13</v>
      </c>
      <c r="B13" s="11">
        <f>IFERROR('Financial Statements'!B15/'Financial Statements'!B4,"")</f>
        <v>0.11186440677966102</v>
      </c>
      <c r="C13" s="11">
        <f>IFERROR('Financial Statements'!C15/'Financial Statements'!C4,"")</f>
        <v>0.10717131474103586</v>
      </c>
      <c r="D13" s="11">
        <f>IFERROR('Financial Statements'!D15/'Financial Statements'!D4,"")</f>
        <v>9.8418674698795186E-2</v>
      </c>
      <c r="E13" s="11">
        <f>IFERROR('Financial Statements'!E15/'Financial Statements'!E4,"")</f>
        <v>8.2082152974504247E-2</v>
      </c>
      <c r="F13" s="11">
        <f>IFERROR('Financial Statements'!F15/'Financial Statements'!F4,"")</f>
        <v>1.7998560115190784E-2</v>
      </c>
      <c r="G13" s="11">
        <f>IFERROR('Financial Statements'!G15/'Financial Statements'!G4,"")</f>
        <v>-8.4328882642304981E-3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D97C5-39B3-49B6-B4F3-A329DE8800B7}">
  <dimension ref="A1:G10"/>
  <sheetViews>
    <sheetView workbookViewId="0">
      <selection activeCell="B5" sqref="B5"/>
    </sheetView>
  </sheetViews>
  <sheetFormatPr defaultRowHeight="14.5" x14ac:dyDescent="0.35"/>
  <cols>
    <col min="1" max="1" width="34" customWidth="1"/>
    <col min="2" max="7" width="13" customWidth="1"/>
  </cols>
  <sheetData>
    <row r="1" spans="1:7" ht="18.5" x14ac:dyDescent="0.45">
      <c r="A1" s="1" t="s">
        <v>36</v>
      </c>
      <c r="B1" s="2"/>
      <c r="C1" s="2"/>
      <c r="D1" s="2"/>
      <c r="E1" s="2"/>
      <c r="F1" s="2"/>
      <c r="G1" s="2"/>
    </row>
    <row r="2" spans="1:7" x14ac:dyDescent="0.35">
      <c r="A2" s="9" t="s">
        <v>37</v>
      </c>
      <c r="B2" s="2"/>
      <c r="C2" s="2"/>
      <c r="D2" s="2"/>
      <c r="E2" s="2"/>
      <c r="F2" s="2"/>
      <c r="G2" s="2"/>
    </row>
    <row r="3" spans="1:7" x14ac:dyDescent="0.35">
      <c r="A3" s="3"/>
      <c r="B3" s="2"/>
      <c r="C3" s="2"/>
      <c r="D3" s="2"/>
      <c r="E3" s="2"/>
      <c r="F3" s="2"/>
      <c r="G3" s="2"/>
    </row>
    <row r="4" spans="1:7" x14ac:dyDescent="0.35">
      <c r="A4" s="4" t="s">
        <v>32</v>
      </c>
      <c r="B4" s="5">
        <v>2019</v>
      </c>
      <c r="C4" s="5">
        <v>2020</v>
      </c>
      <c r="D4" s="5">
        <v>2021</v>
      </c>
      <c r="E4" s="5">
        <v>2022</v>
      </c>
      <c r="F4" s="5">
        <v>2023</v>
      </c>
      <c r="G4" s="5">
        <v>2024</v>
      </c>
    </row>
    <row r="5" spans="1:7" x14ac:dyDescent="0.35">
      <c r="A5" s="3" t="s">
        <v>2</v>
      </c>
      <c r="B5" s="11">
        <f>IFERROR('Financial Statements'!B4/'Financial Statements'!$B$4,"")</f>
        <v>1</v>
      </c>
      <c r="C5" s="11">
        <f>IFERROR('Financial Statements'!C4/'Financial Statements'!$B$4,"")</f>
        <v>1.0635593220338984</v>
      </c>
      <c r="D5" s="11">
        <f>IFERROR('Financial Statements'!D4/'Financial Statements'!$B$4,"")</f>
        <v>1.1254237288135593</v>
      </c>
      <c r="E5" s="11">
        <f>IFERROR('Financial Statements'!E4/'Financial Statements'!$B$4,"")</f>
        <v>1.1966101694915254</v>
      </c>
      <c r="F5" s="11">
        <f>IFERROR('Financial Statements'!F4/'Financial Statements'!$B$4,"")</f>
        <v>1.1771186440677965</v>
      </c>
      <c r="G5" s="11">
        <f>IFERROR('Financial Statements'!G4/'Financial Statements'!$B$4,"")</f>
        <v>1.2059322033898305</v>
      </c>
    </row>
    <row r="6" spans="1:7" x14ac:dyDescent="0.35">
      <c r="A6" s="3" t="s">
        <v>3</v>
      </c>
      <c r="B6" s="11">
        <f>IFERROR('Financial Statements'!B5/'Financial Statements'!$B$5,"")</f>
        <v>1</v>
      </c>
      <c r="C6" s="11">
        <f>IFERROR('Financial Statements'!C5/'Financial Statements'!$B$5,"")</f>
        <v>1.0833333333333333</v>
      </c>
      <c r="D6" s="11">
        <f>IFERROR('Financial Statements'!D5/'Financial Statements'!$B$5,"")</f>
        <v>1.1706552706552706</v>
      </c>
      <c r="E6" s="11">
        <f>IFERROR('Financial Statements'!E5/'Financial Statements'!$B$5,"")</f>
        <v>1.282905982905983</v>
      </c>
      <c r="F6" s="11">
        <f>IFERROR('Financial Statements'!F5/'Financial Statements'!$B$5,"")</f>
        <v>1.3696581196581197</v>
      </c>
      <c r="G6" s="11">
        <f>IFERROR('Financial Statements'!G5/'Financial Statements'!$B$5,"")</f>
        <v>1.4494301994301995</v>
      </c>
    </row>
    <row r="7" spans="1:7" x14ac:dyDescent="0.35">
      <c r="A7" s="3" t="s">
        <v>9</v>
      </c>
      <c r="B7" s="11">
        <f>IFERROR('Financial Statements'!B11/'Financial Statements'!$B$11,"")</f>
        <v>1</v>
      </c>
      <c r="C7" s="11">
        <f>IFERROR('Financial Statements'!C11/'Financial Statements'!$B$11,"")</f>
        <v>1.0226130653266332</v>
      </c>
      <c r="D7" s="11">
        <f>IFERROR('Financial Statements'!D11/'Financial Statements'!$B$11,"")</f>
        <v>0.99849246231155775</v>
      </c>
      <c r="E7" s="11">
        <f>IFERROR('Financial Statements'!E11/'Financial Statements'!$B$11,"")</f>
        <v>0.91658291457286434</v>
      </c>
      <c r="F7" s="11">
        <f>IFERROR('Financial Statements'!F11/'Financial Statements'!$B$11,"")</f>
        <v>0.38693467336683418</v>
      </c>
      <c r="G7" s="11">
        <f>IFERROR('Financial Statements'!G11/'Financial Statements'!$B$11,"")</f>
        <v>0.17085427135678391</v>
      </c>
    </row>
    <row r="8" spans="1:7" x14ac:dyDescent="0.35">
      <c r="A8" s="3" t="s">
        <v>13</v>
      </c>
      <c r="B8" s="11">
        <f>IFERROR('Financial Statements'!B15/'Financial Statements'!$B$15,"")</f>
        <v>1</v>
      </c>
      <c r="C8" s="11">
        <f>IFERROR('Financial Statements'!C15/'Financial Statements'!$B$15,"")</f>
        <v>1.018939393939394</v>
      </c>
      <c r="D8" s="11">
        <f>IFERROR('Financial Statements'!D15/'Financial Statements'!$B$15,"")</f>
        <v>0.99015151515151512</v>
      </c>
      <c r="E8" s="11">
        <f>IFERROR('Financial Statements'!E15/'Financial Statements'!$B$15,"")</f>
        <v>0.87803030303030305</v>
      </c>
      <c r="F8" s="11">
        <f>IFERROR('Financial Statements'!F15/'Financial Statements'!$B$15,"")</f>
        <v>0.18939393939393939</v>
      </c>
      <c r="G8" s="11">
        <f>IFERROR('Financial Statements'!G15/'Financial Statements'!$B$15,"")</f>
        <v>-9.0909090909090912E-2</v>
      </c>
    </row>
    <row r="9" spans="1:7" x14ac:dyDescent="0.35">
      <c r="A9" s="3" t="s">
        <v>17</v>
      </c>
      <c r="B9" s="11">
        <f>IFERROR('Financial Statements'!B19/'Financial Statements'!$B$19,"")</f>
        <v>1</v>
      </c>
      <c r="C9" s="11">
        <f>IFERROR('Financial Statements'!C19/'Financial Statements'!$B$19,"")</f>
        <v>1.0521472392638036</v>
      </c>
      <c r="D9" s="11">
        <f>IFERROR('Financial Statements'!D19/'Financial Statements'!$B$19,"")</f>
        <v>1.1226993865030674</v>
      </c>
      <c r="E9" s="11">
        <f>IFERROR('Financial Statements'!E19/'Financial Statements'!$B$19,"")</f>
        <v>1.205521472392638</v>
      </c>
      <c r="F9" s="11">
        <f>IFERROR('Financial Statements'!F19/'Financial Statements'!$B$19,"")</f>
        <v>1.294478527607362</v>
      </c>
      <c r="G9" s="11">
        <f>IFERROR('Financial Statements'!G19/'Financial Statements'!$B$19,"")</f>
        <v>1.3742331288343559</v>
      </c>
    </row>
    <row r="10" spans="1:7" x14ac:dyDescent="0.35">
      <c r="A10" s="3" t="s">
        <v>16</v>
      </c>
      <c r="B10" s="11">
        <f>IFERROR('Financial Statements'!B18/'Financial Statements'!$B$18,"")</f>
        <v>1</v>
      </c>
      <c r="C10" s="11">
        <f>IFERROR('Financial Statements'!C18/'Financial Statements'!$B$18,"")</f>
        <v>0.97535211267605637</v>
      </c>
      <c r="D10" s="11">
        <f>IFERROR('Financial Statements'!D18/'Financial Statements'!$B$18,"")</f>
        <v>0.9119718309859155</v>
      </c>
      <c r="E10" s="11">
        <f>IFERROR('Financial Statements'!E18/'Financial Statements'!$B$18,"")</f>
        <v>0.83098591549295775</v>
      </c>
      <c r="F10" s="11">
        <f>IFERROR('Financial Statements'!F18/'Financial Statements'!$B$18,"")</f>
        <v>0.72887323943661975</v>
      </c>
      <c r="G10" s="11">
        <f>IFERROR('Financial Statements'!G18/'Financial Statements'!$B$18,"")</f>
        <v>0.67957746478873238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B38D2-8B99-410A-82F9-58D6C89A5BA0}">
  <dimension ref="A1:G11"/>
  <sheetViews>
    <sheetView workbookViewId="0">
      <selection sqref="A1:XFD1048576"/>
    </sheetView>
  </sheetViews>
  <sheetFormatPr defaultRowHeight="14.5" x14ac:dyDescent="0.35"/>
  <cols>
    <col min="1" max="1" width="34" customWidth="1"/>
    <col min="2" max="7" width="13" customWidth="1"/>
  </cols>
  <sheetData>
    <row r="1" spans="1:7" ht="18.5" x14ac:dyDescent="0.45">
      <c r="A1" s="1" t="s">
        <v>38</v>
      </c>
      <c r="B1" s="2"/>
      <c r="C1" s="2"/>
      <c r="D1" s="2"/>
      <c r="E1" s="2"/>
      <c r="F1" s="2"/>
      <c r="G1" s="2"/>
    </row>
    <row r="2" spans="1:7" x14ac:dyDescent="0.35">
      <c r="A2" s="9" t="s">
        <v>39</v>
      </c>
      <c r="B2" s="2"/>
      <c r="C2" s="2"/>
      <c r="D2" s="2"/>
      <c r="E2" s="2"/>
      <c r="F2" s="2"/>
      <c r="G2" s="2"/>
    </row>
    <row r="3" spans="1:7" x14ac:dyDescent="0.35">
      <c r="A3" s="3"/>
      <c r="B3" s="2"/>
      <c r="C3" s="2"/>
      <c r="D3" s="2"/>
      <c r="E3" s="2"/>
      <c r="F3" s="2"/>
      <c r="G3" s="2"/>
    </row>
    <row r="4" spans="1:7" x14ac:dyDescent="0.35">
      <c r="A4" s="4" t="s">
        <v>32</v>
      </c>
      <c r="B4" s="5">
        <v>2019</v>
      </c>
      <c r="C4" s="5">
        <v>2020</v>
      </c>
      <c r="D4" s="5">
        <v>2021</v>
      </c>
      <c r="E4" s="5">
        <v>2022</v>
      </c>
      <c r="F4" s="5">
        <v>2023</v>
      </c>
      <c r="G4" s="5">
        <v>2024</v>
      </c>
    </row>
    <row r="5" spans="1:7" x14ac:dyDescent="0.35">
      <c r="A5" s="3" t="s">
        <v>40</v>
      </c>
      <c r="B5" s="11">
        <f>IFERROR(('Financial Statements'!B6)/'Financial Statements'!B4,"")</f>
        <v>0.40508474576271186</v>
      </c>
      <c r="C5" s="11">
        <f>IFERROR(('Financial Statements'!C6)/'Financial Statements'!C4,"")</f>
        <v>0.39402390438247015</v>
      </c>
      <c r="D5" s="11">
        <f>IFERROR(('Financial Statements'!D6)/'Financial Statements'!D4,"")</f>
        <v>0.38117469879518073</v>
      </c>
      <c r="E5" s="11">
        <f>IFERROR(('Financial Statements'!E6)/'Financial Statements'!E4,"")</f>
        <v>0.36218130311614732</v>
      </c>
      <c r="F5" s="11">
        <f>IFERROR(('Financial Statements'!F6)/'Financial Statements'!F4,"")</f>
        <v>0.3077753779697624</v>
      </c>
      <c r="G5" s="11">
        <f>IFERROR(('Financial Statements'!G6)/'Financial Statements'!G4,"")</f>
        <v>0.2849613492621223</v>
      </c>
    </row>
    <row r="6" spans="1:7" x14ac:dyDescent="0.35">
      <c r="A6" s="3" t="s">
        <v>41</v>
      </c>
      <c r="B6" s="11">
        <f>IFERROR(('Financial Statements'!B11)/'Financial Statements'!B4,"")</f>
        <v>0.16864406779661018</v>
      </c>
      <c r="C6" s="11">
        <f>IFERROR(('Financial Statements'!C11)/'Financial Statements'!C4,"")</f>
        <v>0.16215139442231075</v>
      </c>
      <c r="D6" s="11">
        <f>IFERROR(('Financial Statements'!D11)/'Financial Statements'!D4,"")</f>
        <v>0.1496234939759036</v>
      </c>
      <c r="E6" s="11">
        <f>IFERROR(('Financial Statements'!E11)/'Financial Statements'!E4,"")</f>
        <v>0.12917847025495752</v>
      </c>
      <c r="F6" s="11">
        <f>IFERROR(('Financial Statements'!F11)/'Financial Statements'!F4,"")</f>
        <v>5.5435565154787619E-2</v>
      </c>
      <c r="G6" s="11">
        <f>IFERROR(('Financial Statements'!G11)/'Financial Statements'!G4,"")</f>
        <v>2.3893183415319746E-2</v>
      </c>
    </row>
    <row r="7" spans="1:7" x14ac:dyDescent="0.35">
      <c r="A7" s="3" t="s">
        <v>42</v>
      </c>
      <c r="B7" s="11">
        <f>IFERROR(('Financial Statements'!B15)/'Financial Statements'!B4,"")</f>
        <v>0.11186440677966102</v>
      </c>
      <c r="C7" s="11">
        <f>IFERROR(('Financial Statements'!C15)/'Financial Statements'!C4,"")</f>
        <v>0.10717131474103586</v>
      </c>
      <c r="D7" s="11">
        <f>IFERROR(('Financial Statements'!D15)/'Financial Statements'!D4,"")</f>
        <v>9.8418674698795186E-2</v>
      </c>
      <c r="E7" s="11">
        <f>IFERROR(('Financial Statements'!E15)/'Financial Statements'!E4,"")</f>
        <v>8.2082152974504247E-2</v>
      </c>
      <c r="F7" s="11">
        <f>IFERROR(('Financial Statements'!F15)/'Financial Statements'!F4,"")</f>
        <v>1.7998560115190784E-2</v>
      </c>
      <c r="G7" s="11">
        <f>IFERROR(('Financial Statements'!G15)/'Financial Statements'!G4,"")</f>
        <v>-8.4328882642304981E-3</v>
      </c>
    </row>
    <row r="8" spans="1:7" x14ac:dyDescent="0.35">
      <c r="A8" s="3" t="s">
        <v>43</v>
      </c>
      <c r="B8" s="12">
        <f>IFERROR(('Financial Statements'!B22)/'Financial Statements'!B29,"")</f>
        <v>2.3333333333333335</v>
      </c>
      <c r="C8" s="12">
        <f>IFERROR(('Financial Statements'!C22)/'Financial Statements'!C29,"")</f>
        <v>2.2590361445783134</v>
      </c>
      <c r="D8" s="12">
        <f>IFERROR(('Financial Statements'!D22)/'Financial Statements'!D29,"")</f>
        <v>2.1460258780036967</v>
      </c>
      <c r="E8" s="12">
        <f>IFERROR(('Financial Statements'!E22)/'Financial Statements'!E29,"")</f>
        <v>2.0508474576271185</v>
      </c>
      <c r="F8" s="12">
        <f>IFERROR(('Financial Statements'!F22)/'Financial Statements'!F29,"")</f>
        <v>1.9613601236476044</v>
      </c>
      <c r="G8" s="12">
        <f>IFERROR(('Financial Statements'!G22)/'Financial Statements'!G29,"")</f>
        <v>1.9110473457675754</v>
      </c>
    </row>
    <row r="9" spans="1:7" x14ac:dyDescent="0.35">
      <c r="A9" s="3" t="s">
        <v>44</v>
      </c>
      <c r="B9" s="12">
        <f>IFERROR((('Financial Statements'!B29+'Financial Statements'!B30)/'Financial Statements'!B31),"")</f>
        <v>0.84701492537313428</v>
      </c>
      <c r="C9" s="12">
        <f>IFERROR((('Financial Statements'!C29+'Financial Statements'!C30)/'Financial Statements'!C31),"")</f>
        <v>0.87076076993583873</v>
      </c>
      <c r="D9" s="12">
        <f>IFERROR((('Financial Statements'!D29+'Financial Statements'!D30)/'Financial Statements'!D31),"")</f>
        <v>0.91379310344827591</v>
      </c>
      <c r="E9" s="12">
        <f>IFERROR((('Financial Statements'!E29+'Financial Statements'!E30)/'Financial Statements'!E31),"")</f>
        <v>0.95204262877442269</v>
      </c>
      <c r="F9" s="12">
        <f>IFERROR((('Financial Statements'!F29+'Financial Statements'!F30)/'Financial Statements'!F31),"")</f>
        <v>0.99394463667820065</v>
      </c>
      <c r="G9" s="12">
        <f>IFERROR((('Financial Statements'!G29+'Financial Statements'!G30)/'Financial Statements'!G31),"")</f>
        <v>1.0184100418410043</v>
      </c>
    </row>
    <row r="10" spans="1:7" x14ac:dyDescent="0.35">
      <c r="A10" s="3" t="s">
        <v>45</v>
      </c>
      <c r="B10" s="12">
        <f>IFERROR(('Financial Statements'!B5)/'Financial Statements'!B19,"")</f>
        <v>4.3067484662576687</v>
      </c>
      <c r="C10" s="12">
        <f>IFERROR(('Financial Statements'!C5)/'Financial Statements'!C19,"")</f>
        <v>4.4344023323615156</v>
      </c>
      <c r="D10" s="12">
        <f>IFERROR(('Financial Statements'!D5)/'Financial Statements'!D19,"")</f>
        <v>4.4907103825136616</v>
      </c>
      <c r="E10" s="12">
        <f>IFERROR(('Financial Statements'!E5)/'Financial Statements'!E19,"")</f>
        <v>4.5832061068702288</v>
      </c>
      <c r="F10" s="12">
        <f>IFERROR(('Financial Statements'!F5)/'Financial Statements'!F19,"")</f>
        <v>4.5568720379146921</v>
      </c>
      <c r="G10" s="12">
        <f>IFERROR(('Financial Statements'!G5)/'Financial Statements'!G19,"")</f>
        <v>4.5424107142857144</v>
      </c>
    </row>
    <row r="11" spans="1:7" x14ac:dyDescent="0.35">
      <c r="A11" s="3" t="s">
        <v>46</v>
      </c>
      <c r="B11" s="12">
        <f>IFERROR(('Financial Statements'!B4)/'Financial Statements'!B18,"")</f>
        <v>8.3098591549295779</v>
      </c>
      <c r="C11" s="12">
        <f>IFERROR(('Financial Statements'!C4)/'Financial Statements'!C18,"")</f>
        <v>9.0613718411552355</v>
      </c>
      <c r="D11" s="12">
        <f>IFERROR(('Financial Statements'!D4)/'Financial Statements'!D18,"")</f>
        <v>10.254826254826256</v>
      </c>
      <c r="E11" s="12">
        <f>IFERROR(('Financial Statements'!E4)/'Financial Statements'!E18,"")</f>
        <v>11.966101694915254</v>
      </c>
      <c r="F11" s="12">
        <f>IFERROR(('Financial Statements'!F4)/'Financial Statements'!F18,"")</f>
        <v>13.420289855072463</v>
      </c>
      <c r="G11" s="12">
        <f>IFERROR(('Financial Statements'!G4)/'Financial Statements'!G18,"")</f>
        <v>14.746113989637307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C666B-AFBF-4037-ACBC-2936B0D110FB}">
  <dimension ref="A1:G13"/>
  <sheetViews>
    <sheetView workbookViewId="0">
      <selection activeCell="C13" sqref="C13"/>
    </sheetView>
  </sheetViews>
  <sheetFormatPr defaultRowHeight="14.5" x14ac:dyDescent="0.35"/>
  <cols>
    <col min="1" max="1" width="45.453125" bestFit="1" customWidth="1"/>
  </cols>
  <sheetData>
    <row r="1" spans="1:7" ht="18.5" x14ac:dyDescent="0.45">
      <c r="A1" s="1" t="s">
        <v>47</v>
      </c>
      <c r="B1" s="2"/>
      <c r="C1" s="2"/>
      <c r="D1" s="2"/>
      <c r="E1" s="2"/>
      <c r="F1" s="2"/>
      <c r="G1" s="2"/>
    </row>
    <row r="2" spans="1:7" x14ac:dyDescent="0.35">
      <c r="A2" s="9" t="s">
        <v>48</v>
      </c>
      <c r="B2" s="2"/>
      <c r="C2" s="2"/>
      <c r="D2" s="2"/>
      <c r="E2" s="2"/>
      <c r="F2" s="2"/>
      <c r="G2" s="2"/>
    </row>
    <row r="3" spans="1:7" x14ac:dyDescent="0.35">
      <c r="A3" s="3"/>
      <c r="B3" s="2"/>
      <c r="C3" s="2"/>
      <c r="D3" s="2"/>
      <c r="E3" s="2"/>
      <c r="F3" s="2"/>
      <c r="G3" s="2"/>
    </row>
    <row r="4" spans="1:7" x14ac:dyDescent="0.35">
      <c r="A4" s="4" t="s">
        <v>49</v>
      </c>
      <c r="B4" s="5">
        <v>2019</v>
      </c>
      <c r="C4" s="5">
        <v>2020</v>
      </c>
      <c r="D4" s="5">
        <v>2021</v>
      </c>
      <c r="E4" s="5">
        <v>2022</v>
      </c>
      <c r="F4" s="5">
        <v>2023</v>
      </c>
      <c r="G4" s="5">
        <v>2024</v>
      </c>
    </row>
    <row r="5" spans="1:7" x14ac:dyDescent="0.35">
      <c r="A5" s="3" t="s">
        <v>40</v>
      </c>
      <c r="B5" s="11">
        <f>'Ratio Analysis'!B5</f>
        <v>0.40508474576271186</v>
      </c>
      <c r="C5" s="11">
        <f>'Ratio Analysis'!C5</f>
        <v>0.39402390438247015</v>
      </c>
      <c r="D5" s="11">
        <f>'Ratio Analysis'!D5</f>
        <v>0.38117469879518073</v>
      </c>
      <c r="E5" s="11">
        <f>'Ratio Analysis'!E5</f>
        <v>0.36218130311614732</v>
      </c>
      <c r="F5" s="11">
        <f>'Ratio Analysis'!F5</f>
        <v>0.3077753779697624</v>
      </c>
      <c r="G5" s="11">
        <f>'Ratio Analysis'!G5</f>
        <v>0.2849613492621223</v>
      </c>
    </row>
    <row r="6" spans="1:7" x14ac:dyDescent="0.35">
      <c r="A6" s="3" t="s">
        <v>41</v>
      </c>
      <c r="B6" s="11">
        <f>'Ratio Analysis'!B6</f>
        <v>0.16864406779661018</v>
      </c>
      <c r="C6" s="11">
        <f>'Ratio Analysis'!C6</f>
        <v>0.16215139442231075</v>
      </c>
      <c r="D6" s="11">
        <f>'Ratio Analysis'!D6</f>
        <v>0.1496234939759036</v>
      </c>
      <c r="E6" s="11">
        <f>'Ratio Analysis'!E6</f>
        <v>0.12917847025495752</v>
      </c>
      <c r="F6" s="11">
        <f>'Ratio Analysis'!F6</f>
        <v>5.5435565154787619E-2</v>
      </c>
      <c r="G6" s="11">
        <f>'Ratio Analysis'!G6</f>
        <v>2.3893183415319746E-2</v>
      </c>
    </row>
    <row r="7" spans="1:7" x14ac:dyDescent="0.35">
      <c r="A7" s="3" t="s">
        <v>42</v>
      </c>
      <c r="B7" s="11">
        <f>'Ratio Analysis'!B7</f>
        <v>0.11186440677966102</v>
      </c>
      <c r="C7" s="11">
        <f>'Ratio Analysis'!C7</f>
        <v>0.10717131474103586</v>
      </c>
      <c r="D7" s="11">
        <f>'Ratio Analysis'!D7</f>
        <v>9.8418674698795186E-2</v>
      </c>
      <c r="E7" s="11">
        <f>'Ratio Analysis'!E7</f>
        <v>8.2082152974504247E-2</v>
      </c>
      <c r="F7" s="11">
        <f>'Ratio Analysis'!F7</f>
        <v>1.7998560115190784E-2</v>
      </c>
      <c r="G7" s="11">
        <f>'Ratio Analysis'!G7</f>
        <v>-8.4328882642304981E-3</v>
      </c>
    </row>
    <row r="10" spans="1:7" x14ac:dyDescent="0.35">
      <c r="A10" s="4" t="s">
        <v>50</v>
      </c>
      <c r="B10" s="5">
        <v>2019</v>
      </c>
      <c r="C10" s="5">
        <v>2020</v>
      </c>
      <c r="D10" s="5">
        <v>2021</v>
      </c>
      <c r="E10" s="5">
        <v>2022</v>
      </c>
      <c r="F10" s="5">
        <v>2023</v>
      </c>
      <c r="G10" s="5">
        <v>2024</v>
      </c>
    </row>
    <row r="11" spans="1:7" x14ac:dyDescent="0.35">
      <c r="A11" s="3" t="s">
        <v>43</v>
      </c>
      <c r="B11" s="13">
        <f>'Ratio Analysis'!B8</f>
        <v>2.3333333333333335</v>
      </c>
      <c r="C11" s="13">
        <f>'Ratio Analysis'!C8</f>
        <v>2.2590361445783134</v>
      </c>
      <c r="D11" s="13">
        <f>'Ratio Analysis'!D8</f>
        <v>2.1460258780036967</v>
      </c>
      <c r="E11" s="13">
        <f>'Ratio Analysis'!E8</f>
        <v>2.0508474576271185</v>
      </c>
      <c r="F11" s="13">
        <f>'Ratio Analysis'!F8</f>
        <v>1.9613601236476044</v>
      </c>
      <c r="G11" s="13">
        <f>'Ratio Analysis'!G8</f>
        <v>1.9110473457675754</v>
      </c>
    </row>
    <row r="12" spans="1:7" x14ac:dyDescent="0.35">
      <c r="A12" s="3" t="s">
        <v>45</v>
      </c>
      <c r="B12" s="13">
        <f>'Ratio Analysis'!B10</f>
        <v>4.3067484662576687</v>
      </c>
      <c r="C12" s="13">
        <f>'Ratio Analysis'!C10</f>
        <v>4.4344023323615156</v>
      </c>
      <c r="D12" s="13">
        <f>'Ratio Analysis'!D10</f>
        <v>4.4907103825136616</v>
      </c>
      <c r="E12" s="13">
        <f>'Ratio Analysis'!E10</f>
        <v>4.5832061068702288</v>
      </c>
      <c r="F12" s="13">
        <f>'Ratio Analysis'!F10</f>
        <v>4.5568720379146921</v>
      </c>
      <c r="G12" s="13">
        <f>'Ratio Analysis'!G10</f>
        <v>4.5424107142857144</v>
      </c>
    </row>
    <row r="13" spans="1:7" x14ac:dyDescent="0.35">
      <c r="A13" s="3" t="s">
        <v>46</v>
      </c>
      <c r="B13" s="13">
        <f>'Ratio Analysis'!B11</f>
        <v>8.3098591549295779</v>
      </c>
      <c r="C13" s="13">
        <f>'Ratio Analysis'!C11</f>
        <v>9.0613718411552355</v>
      </c>
      <c r="D13" s="13">
        <f>'Ratio Analysis'!D11</f>
        <v>10.254826254826256</v>
      </c>
      <c r="E13" s="13">
        <f>'Ratio Analysis'!E11</f>
        <v>11.966101694915254</v>
      </c>
      <c r="F13" s="13">
        <f>'Ratio Analysis'!F11</f>
        <v>13.420289855072463</v>
      </c>
      <c r="G13" s="13">
        <f>'Ratio Analysis'!G11</f>
        <v>14.746113989637307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Financial Statements</vt:lpstr>
      <vt:lpstr>Horizontal Analysis</vt:lpstr>
      <vt:lpstr>Vertical Analysis</vt:lpstr>
      <vt:lpstr>Trend Analysis</vt:lpstr>
      <vt:lpstr>Ratio Analysis</vt:lpstr>
      <vt:lpstr>Dashboard</vt:lpstr>
    </vt:vector>
  </TitlesOfParts>
  <Company>Middle Tennessee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L. Williams</dc:creator>
  <cp:lastModifiedBy>Jeffrey Drew</cp:lastModifiedBy>
  <dcterms:created xsi:type="dcterms:W3CDTF">2026-03-17T02:20:53Z</dcterms:created>
  <dcterms:modified xsi:type="dcterms:W3CDTF">2026-03-25T14:26:48Z</dcterms:modified>
</cp:coreProperties>
</file>