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williams\Dropbox\Dropbox\Research\Excel\Technology Q&amp;A\Automate Financial Statement Analysis\"/>
    </mc:Choice>
  </mc:AlternateContent>
  <xr:revisionPtr revIDLastSave="0" documentId="8_{A536AC13-5723-4DFB-AF42-00D1F55F16F2}" xr6:coauthVersionLast="47" xr6:coauthVersionMax="47" xr10:uidLastSave="{00000000-0000-0000-0000-000000000000}"/>
  <bookViews>
    <workbookView xWindow="-108" yWindow="-108" windowWidth="23256" windowHeight="12576" xr2:uid="{5B8185CA-4A34-4679-B6FA-3DFAB7F19AAA}"/>
  </bookViews>
  <sheets>
    <sheet name="Financial_Data" sheetId="1" r:id="rId1"/>
    <sheet name="Analysi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2" l="1"/>
  <c r="L4" i="2"/>
  <c r="L5" i="2"/>
  <c r="L6" i="2"/>
  <c r="L2" i="2"/>
  <c r="A2" i="2" a="1"/>
  <c r="A2" i="2" s="1"/>
  <c r="D2" i="2" s="1"/>
  <c r="D3" i="2" l="1"/>
  <c r="K3" i="2" s="1"/>
  <c r="B2" i="2"/>
  <c r="I2" i="2" s="1"/>
  <c r="D4" i="2"/>
  <c r="K4" i="2" s="1"/>
  <c r="B6" i="2"/>
  <c r="I6" i="2" s="1"/>
  <c r="D5" i="2"/>
  <c r="K5" i="2" s="1"/>
  <c r="B5" i="2"/>
  <c r="I5" i="2" s="1"/>
  <c r="D6" i="2"/>
  <c r="K6" i="2" s="1"/>
  <c r="B4" i="2"/>
  <c r="B3" i="2"/>
  <c r="I3" i="2" s="1"/>
  <c r="C2" i="2"/>
  <c r="C3" i="2"/>
  <c r="C4" i="2"/>
  <c r="C5" i="2"/>
  <c r="C6" i="2"/>
  <c r="J6" i="2" s="1"/>
  <c r="J3" i="2" l="1"/>
  <c r="J2" i="2"/>
  <c r="I4" i="2"/>
  <c r="J5" i="2"/>
  <c r="J4" i="2"/>
  <c r="K2" i="2"/>
  <c r="F6" i="2"/>
  <c r="F5" i="2"/>
  <c r="F3" i="2"/>
  <c r="G2" i="2" a="1"/>
  <c r="G2" i="2" s="1"/>
  <c r="E4" i="2"/>
  <c r="E6" i="2"/>
  <c r="F4" i="2"/>
  <c r="H2" i="2" a="1"/>
  <c r="H2" i="2" s="1"/>
  <c r="F2" i="2"/>
  <c r="E5" i="2"/>
  <c r="E3" i="2"/>
  <c r="E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<sst xmlns="http://schemas.openxmlformats.org/spreadsheetml/2006/main" count="46" uniqueCount="23">
  <si>
    <t>Year</t>
  </si>
  <si>
    <t>AccountName</t>
  </si>
  <si>
    <t>StatementType</t>
  </si>
  <si>
    <t>Amount</t>
  </si>
  <si>
    <t>Revenue</t>
  </si>
  <si>
    <t>IS</t>
  </si>
  <si>
    <t>Cost of Goods Sold</t>
  </si>
  <si>
    <t>Net Income</t>
  </si>
  <si>
    <t>Current Assets</t>
  </si>
  <si>
    <t>BS</t>
  </si>
  <si>
    <t>Current Liabilities</t>
  </si>
  <si>
    <t>Account</t>
  </si>
  <si>
    <t>2022</t>
  </si>
  <si>
    <t>2023</t>
  </si>
  <si>
    <t>2024</t>
  </si>
  <si>
    <t>Change % (23 vs 22)</t>
  </si>
  <si>
    <t>Trend Index (24 vs 22)</t>
  </si>
  <si>
    <t>Change % (24 vs 23)</t>
  </si>
  <si>
    <t>Dollar Change(23 vs 22)</t>
  </si>
  <si>
    <t>Dollar Change(24 vs 23)</t>
  </si>
  <si>
    <t>Common Size % (22)</t>
  </si>
  <si>
    <t>Common Size % (23)</t>
  </si>
  <si>
    <t>Common Size % (24)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</si>
</sst>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0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C42AD64-6C0A-4B37-BA9A-5299C18A7783}" name="tblFinancials" displayName="tblFinancials" ref="A1:D16" totalsRowShown="0">
  <autoFilter ref="A1:D16" xr:uid="{9C42AD64-6C0A-4B37-BA9A-5299C18A7783}"/>
  <tableColumns count="4">
    <tableColumn id="1" xr3:uid="{90CA85FE-E242-42AF-BAC3-C9FCD45F6A8C}" name="Year"/>
    <tableColumn id="2" xr3:uid="{7975733A-3766-4D26-9266-855A40402F58}" name="AccountName"/>
    <tableColumn id="3" xr3:uid="{F53229B8-D7D8-4FAD-831A-4B69845BAAA2}" name="StatementType"/>
    <tableColumn id="4" xr3:uid="{F2FAAB07-EDEB-40A4-8307-545FBD4C8C1A}" name="Amou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E8C85-D9B0-4857-88B2-519B4601D22F}">
  <dimension ref="A1:D16"/>
  <sheetViews>
    <sheetView tabSelected="1" workbookViewId="0">
      <selection activeCell="D15" sqref="D15"/>
    </sheetView>
  </sheetViews>
  <sheetFormatPr defaultRowHeight="14.4" x14ac:dyDescent="0.3"/>
  <cols>
    <col min="2" max="2" width="20.5546875" bestFit="1" customWidth="1"/>
    <col min="3" max="3" width="16.21875" customWidth="1"/>
    <col min="4" max="4" width="9.77734375" customWidth="1"/>
  </cols>
  <sheetData>
    <row r="1" spans="1:4" x14ac:dyDescent="0.3">
      <c r="A1" t="s">
        <v>0</v>
      </c>
      <c r="B1" t="s">
        <v>1</v>
      </c>
      <c r="C1" t="s">
        <v>2</v>
      </c>
      <c r="D1" t="s">
        <v>3</v>
      </c>
    </row>
    <row r="2" spans="1:4" x14ac:dyDescent="0.3">
      <c r="A2">
        <v>2022</v>
      </c>
      <c r="B2" t="s">
        <v>4</v>
      </c>
      <c r="C2" t="s">
        <v>5</v>
      </c>
      <c r="D2">
        <v>500000</v>
      </c>
    </row>
    <row r="3" spans="1:4" x14ac:dyDescent="0.3">
      <c r="A3">
        <v>2022</v>
      </c>
      <c r="B3" t="s">
        <v>6</v>
      </c>
      <c r="C3" t="s">
        <v>5</v>
      </c>
      <c r="D3">
        <v>300000</v>
      </c>
    </row>
    <row r="4" spans="1:4" x14ac:dyDescent="0.3">
      <c r="A4">
        <v>2022</v>
      </c>
      <c r="B4" t="s">
        <v>7</v>
      </c>
      <c r="C4" t="s">
        <v>5</v>
      </c>
      <c r="D4">
        <v>60000</v>
      </c>
    </row>
    <row r="5" spans="1:4" x14ac:dyDescent="0.3">
      <c r="A5">
        <v>2022</v>
      </c>
      <c r="B5" t="s">
        <v>8</v>
      </c>
      <c r="C5" t="s">
        <v>9</v>
      </c>
      <c r="D5">
        <v>200000</v>
      </c>
    </row>
    <row r="6" spans="1:4" x14ac:dyDescent="0.3">
      <c r="A6">
        <v>2022</v>
      </c>
      <c r="B6" t="s">
        <v>10</v>
      </c>
      <c r="C6" t="s">
        <v>9</v>
      </c>
      <c r="D6">
        <v>120000</v>
      </c>
    </row>
    <row r="7" spans="1:4" x14ac:dyDescent="0.3">
      <c r="A7">
        <v>2023</v>
      </c>
      <c r="B7" t="s">
        <v>4</v>
      </c>
      <c r="C7" t="s">
        <v>5</v>
      </c>
      <c r="D7">
        <v>560000</v>
      </c>
    </row>
    <row r="8" spans="1:4" x14ac:dyDescent="0.3">
      <c r="A8">
        <v>2023</v>
      </c>
      <c r="B8" t="s">
        <v>6</v>
      </c>
      <c r="C8" t="s">
        <v>5</v>
      </c>
      <c r="D8">
        <v>350000</v>
      </c>
    </row>
    <row r="9" spans="1:4" x14ac:dyDescent="0.3">
      <c r="A9">
        <v>2023</v>
      </c>
      <c r="B9" t="s">
        <v>7</v>
      </c>
      <c r="C9" t="s">
        <v>5</v>
      </c>
      <c r="D9">
        <v>65000</v>
      </c>
    </row>
    <row r="10" spans="1:4" x14ac:dyDescent="0.3">
      <c r="A10">
        <v>2023</v>
      </c>
      <c r="B10" t="s">
        <v>8</v>
      </c>
      <c r="C10" t="s">
        <v>9</v>
      </c>
      <c r="D10">
        <v>220000</v>
      </c>
    </row>
    <row r="11" spans="1:4" x14ac:dyDescent="0.3">
      <c r="A11">
        <v>2023</v>
      </c>
      <c r="B11" t="s">
        <v>10</v>
      </c>
      <c r="C11" t="s">
        <v>9</v>
      </c>
      <c r="D11">
        <v>140000</v>
      </c>
    </row>
    <row r="12" spans="1:4" x14ac:dyDescent="0.3">
      <c r="A12">
        <v>2024</v>
      </c>
      <c r="B12" t="s">
        <v>4</v>
      </c>
      <c r="C12" t="s">
        <v>5</v>
      </c>
      <c r="D12">
        <v>590000</v>
      </c>
    </row>
    <row r="13" spans="1:4" x14ac:dyDescent="0.3">
      <c r="A13">
        <v>2024</v>
      </c>
      <c r="B13" t="s">
        <v>6</v>
      </c>
      <c r="C13" t="s">
        <v>5</v>
      </c>
      <c r="D13">
        <v>380000</v>
      </c>
    </row>
    <row r="14" spans="1:4" x14ac:dyDescent="0.3">
      <c r="A14">
        <v>2024</v>
      </c>
      <c r="B14" t="s">
        <v>7</v>
      </c>
      <c r="C14" t="s">
        <v>5</v>
      </c>
      <c r="D14">
        <v>62000</v>
      </c>
    </row>
    <row r="15" spans="1:4" x14ac:dyDescent="0.3">
      <c r="A15">
        <v>2024</v>
      </c>
      <c r="B15" t="s">
        <v>8</v>
      </c>
      <c r="C15" t="s">
        <v>9</v>
      </c>
      <c r="D15">
        <v>240000</v>
      </c>
    </row>
    <row r="16" spans="1:4" x14ac:dyDescent="0.3">
      <c r="A16">
        <v>2024</v>
      </c>
      <c r="B16" t="s">
        <v>10</v>
      </c>
      <c r="C16" t="s">
        <v>9</v>
      </c>
      <c r="D16">
        <v>170000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3FE3E-D5BB-4F11-AEE9-71648035A877}">
  <dimension ref="A1:L6"/>
  <sheetViews>
    <sheetView workbookViewId="0">
      <selection activeCell="B2" sqref="B2"/>
    </sheetView>
  </sheetViews>
  <sheetFormatPr defaultRowHeight="14.4" x14ac:dyDescent="0.3"/>
  <cols>
    <col min="1" max="1" width="17.21875" bestFit="1" customWidth="1"/>
    <col min="2" max="2" width="8" bestFit="1" customWidth="1"/>
    <col min="3" max="4" width="7" bestFit="1" customWidth="1"/>
    <col min="5" max="6" width="17.88671875" bestFit="1" customWidth="1"/>
    <col min="7" max="8" width="21.33203125" bestFit="1" customWidth="1"/>
    <col min="9" max="11" width="18.44140625" bestFit="1" customWidth="1"/>
    <col min="12" max="12" width="18.109375" bestFit="1" customWidth="1"/>
  </cols>
  <sheetData>
    <row r="1" spans="1:12" x14ac:dyDescent="0.3">
      <c r="A1" t="s">
        <v>11</v>
      </c>
      <c r="B1" t="s">
        <v>12</v>
      </c>
      <c r="C1" t="s">
        <v>13</v>
      </c>
      <c r="D1" t="s">
        <v>14</v>
      </c>
      <c r="E1" t="s">
        <v>15</v>
      </c>
      <c r="F1" t="s">
        <v>17</v>
      </c>
      <c r="G1" t="s">
        <v>18</v>
      </c>
      <c r="H1" t="s">
        <v>19</v>
      </c>
      <c r="I1" t="s">
        <v>20</v>
      </c>
      <c r="J1" t="s">
        <v>21</v>
      </c>
      <c r="K1" t="s">
        <v>22</v>
      </c>
      <c r="L1" t="s">
        <v>16</v>
      </c>
    </row>
    <row r="2" spans="1:12" x14ac:dyDescent="0.3">
      <c r="A2" t="str" cm="1">
        <f t="array" ref="A2:A6">_xlfn._xlws.SORT(_xlfn.UNIQUE(tblFinancials[AccountName]))</f>
        <v>Cost of Goods Sold</v>
      </c>
      <c r="B2">
        <f>SUMIFS(tblFinancials[Amount], tblFinancials[AccountName], $A2, tblFinancials[Year], B$1)</f>
        <v>300000</v>
      </c>
      <c r="C2">
        <f>SUMIFS(tblFinancials[Amount], tblFinancials[AccountName], $A2, tblFinancials[Year], C$1)</f>
        <v>350000</v>
      </c>
      <c r="D2">
        <f>SUMIFS(tblFinancials[Amount], tblFinancials[AccountName], $A2, tblFinancials[Year], D$1)</f>
        <v>380000</v>
      </c>
      <c r="E2" s="1">
        <f>IFERROR((C2-B2)/B2,"")</f>
        <v>0.16666666666666666</v>
      </c>
      <c r="F2" s="1">
        <f>IFERROR((D2-C2)/C2,"")</f>
        <v>8.5714285714285715E-2</v>
      </c>
      <c r="G2" cm="1">
        <f t="array" ref="G2:G6">C2:C6-B2:B6</f>
        <v>50000</v>
      </c>
      <c r="H2" cm="1">
        <f t="array" ref="H2:H6">D2:D6-C2:C6</f>
        <v>30000</v>
      </c>
      <c r="I2" s="1">
        <f>B2/B$6</f>
        <v>0.6</v>
      </c>
      <c r="J2" s="1">
        <f>C2/C$6</f>
        <v>0.625</v>
      </c>
      <c r="K2" s="1">
        <f>D2/D$6</f>
        <v>0.64406779661016944</v>
      </c>
      <c r="L2" s="2">
        <f>D2/B2*100</f>
        <v>126.66666666666666</v>
      </c>
    </row>
    <row r="3" spans="1:12" x14ac:dyDescent="0.3">
      <c r="A3" t="str">
        <v>Current Assets</v>
      </c>
      <c r="B3">
        <f>SUMIFS(tblFinancials[Amount], tblFinancials[AccountName], $A3, tblFinancials[Year], B$1)</f>
        <v>200000</v>
      </c>
      <c r="C3">
        <f>SUMIFS(tblFinancials[Amount], tblFinancials[AccountName], $A3, tblFinancials[Year], C$1)</f>
        <v>220000</v>
      </c>
      <c r="D3">
        <f>SUMIFS(tblFinancials[Amount], tblFinancials[AccountName], $A3, tblFinancials[Year], D$1)</f>
        <v>240000</v>
      </c>
      <c r="E3" s="1">
        <f>IFERROR((C3-B3)/B3,"")</f>
        <v>0.1</v>
      </c>
      <c r="F3" s="1">
        <f t="shared" ref="F3:F6" si="0">IFERROR((D3-C3)/C3,"")</f>
        <v>9.0909090909090912E-2</v>
      </c>
      <c r="G3">
        <v>20000</v>
      </c>
      <c r="H3">
        <v>20000</v>
      </c>
      <c r="I3" s="1">
        <f t="shared" ref="I3:I6" si="1">B3/B$6</f>
        <v>0.4</v>
      </c>
      <c r="J3" s="1">
        <f t="shared" ref="J3:J6" si="2">C3/C$6</f>
        <v>0.39285714285714285</v>
      </c>
      <c r="K3" s="1">
        <f t="shared" ref="K3:K6" si="3">D3/D$6</f>
        <v>0.40677966101694918</v>
      </c>
      <c r="L3" s="2">
        <f t="shared" ref="L3:L6" si="4">D3/B3*100</f>
        <v>120</v>
      </c>
    </row>
    <row r="4" spans="1:12" x14ac:dyDescent="0.3">
      <c r="A4" t="str">
        <v>Current Liabilities</v>
      </c>
      <c r="B4">
        <f>SUMIFS(tblFinancials[Amount], tblFinancials[AccountName], $A4, tblFinancials[Year], B$1)</f>
        <v>120000</v>
      </c>
      <c r="C4">
        <f>SUMIFS(tblFinancials[Amount], tblFinancials[AccountName], $A4, tblFinancials[Year], C$1)</f>
        <v>140000</v>
      </c>
      <c r="D4">
        <f>SUMIFS(tblFinancials[Amount], tblFinancials[AccountName], $A4, tblFinancials[Year], D$1)</f>
        <v>170000</v>
      </c>
      <c r="E4" s="1">
        <f>IFERROR((C4-B4)/B4,"")</f>
        <v>0.16666666666666666</v>
      </c>
      <c r="F4" s="1">
        <f t="shared" si="0"/>
        <v>0.21428571428571427</v>
      </c>
      <c r="G4">
        <v>20000</v>
      </c>
      <c r="H4">
        <v>30000</v>
      </c>
      <c r="I4" s="1">
        <f t="shared" si="1"/>
        <v>0.24</v>
      </c>
      <c r="J4" s="1">
        <f t="shared" si="2"/>
        <v>0.25</v>
      </c>
      <c r="K4" s="1">
        <f t="shared" si="3"/>
        <v>0.28813559322033899</v>
      </c>
      <c r="L4" s="2">
        <f t="shared" si="4"/>
        <v>141.66666666666669</v>
      </c>
    </row>
    <row r="5" spans="1:12" x14ac:dyDescent="0.3">
      <c r="A5" t="str">
        <v>Net Income</v>
      </c>
      <c r="B5">
        <f>SUMIFS(tblFinancials[Amount], tblFinancials[AccountName], $A5, tblFinancials[Year], B$1)</f>
        <v>60000</v>
      </c>
      <c r="C5">
        <f>SUMIFS(tblFinancials[Amount], tblFinancials[AccountName], $A5, tblFinancials[Year], C$1)</f>
        <v>65000</v>
      </c>
      <c r="D5">
        <f>SUMIFS(tblFinancials[Amount], tblFinancials[AccountName], $A5, tblFinancials[Year], D$1)</f>
        <v>62000</v>
      </c>
      <c r="E5" s="1">
        <f>IFERROR((C5-B5)/B5,"")</f>
        <v>8.3333333333333329E-2</v>
      </c>
      <c r="F5" s="1">
        <f t="shared" si="0"/>
        <v>-4.6153846153846156E-2</v>
      </c>
      <c r="G5">
        <v>5000</v>
      </c>
      <c r="H5">
        <v>-3000</v>
      </c>
      <c r="I5" s="1">
        <f t="shared" si="1"/>
        <v>0.12</v>
      </c>
      <c r="J5" s="1">
        <f t="shared" si="2"/>
        <v>0.11607142857142858</v>
      </c>
      <c r="K5" s="1">
        <f t="shared" si="3"/>
        <v>0.10508474576271186</v>
      </c>
      <c r="L5" s="2">
        <f t="shared" si="4"/>
        <v>103.33333333333334</v>
      </c>
    </row>
    <row r="6" spans="1:12" x14ac:dyDescent="0.3">
      <c r="A6" t="str">
        <v>Revenue</v>
      </c>
      <c r="B6">
        <f>SUMIFS(tblFinancials[Amount], tblFinancials[AccountName], $A6, tblFinancials[Year], B$1)</f>
        <v>500000</v>
      </c>
      <c r="C6">
        <f>SUMIFS(tblFinancials[Amount], tblFinancials[AccountName], $A6, tblFinancials[Year], C$1)</f>
        <v>560000</v>
      </c>
      <c r="D6">
        <f>SUMIFS(tblFinancials[Amount], tblFinancials[AccountName], $A6, tblFinancials[Year], D$1)</f>
        <v>590000</v>
      </c>
      <c r="E6" s="1">
        <f>IFERROR((C6-B6)/B6,"")</f>
        <v>0.12</v>
      </c>
      <c r="F6" s="1">
        <f t="shared" si="0"/>
        <v>5.3571428571428568E-2</v>
      </c>
      <c r="G6">
        <v>60000</v>
      </c>
      <c r="H6">
        <v>30000</v>
      </c>
      <c r="I6" s="1">
        <f t="shared" si="1"/>
        <v>1</v>
      </c>
      <c r="J6" s="1">
        <f t="shared" si="2"/>
        <v>1</v>
      </c>
      <c r="K6" s="1">
        <f t="shared" si="3"/>
        <v>1</v>
      </c>
      <c r="L6" s="2">
        <f t="shared" si="4"/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Financial_Data</vt:lpstr>
      <vt:lpstr>Analysis</vt:lpstr>
    </vt:vector>
  </TitlesOfParts>
  <Company>Middle Tennessee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L. Williams</dc:creator>
  <cp:lastModifiedBy>Kelly L. Williams</cp:lastModifiedBy>
  <dcterms:created xsi:type="dcterms:W3CDTF">2026-02-19T18:51:40Z</dcterms:created>
  <dcterms:modified xsi:type="dcterms:W3CDTF">2026-02-20T19:50:58Z</dcterms:modified>
</cp:coreProperties>
</file>