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0_JournalOfAccountancy3\Resources\"/>
    </mc:Choice>
  </mc:AlternateContent>
  <xr:revisionPtr revIDLastSave="0" documentId="13_ncr:1_{08216072-99BA-4C1C-88FC-A59582086916}" xr6:coauthVersionLast="47" xr6:coauthVersionMax="47" xr10:uidLastSave="{00000000-0000-0000-0000-000000000000}"/>
  <bookViews>
    <workbookView xWindow="-110" yWindow="-110" windowWidth="19420" windowHeight="10560" activeTab="2" xr2:uid="{53FE73D0-1261-47E4-ACC5-8A16547155CF}"/>
  </bookViews>
  <sheets>
    <sheet name="Tables" sheetId="1" r:id="rId1"/>
    <sheet name="First-Two_Digits_Graph" sheetId="4" r:id="rId2"/>
    <sheet name="Source_Data" sheetId="3" r:id="rId3"/>
  </sheets>
  <definedNames>
    <definedName name="totfirst">Tables!#REF!</definedName>
    <definedName name="totfirsttwo">Tables!$E$29</definedName>
    <definedName name="totsecondorder">Tables!#REF!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 i="1" l="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 r="E27" i="3"/>
  <c r="E26" i="3"/>
  <c r="E25" i="3"/>
  <c r="E24" i="3"/>
  <c r="E23" i="3"/>
  <c r="E22" i="3"/>
  <c r="E21" i="3"/>
  <c r="E20" i="3"/>
  <c r="E19" i="3"/>
  <c r="E18" i="3"/>
  <c r="E17" i="3"/>
  <c r="E16" i="3"/>
  <c r="E15" i="3"/>
  <c r="E14" i="3"/>
  <c r="E13" i="3"/>
  <c r="E12" i="3"/>
  <c r="E11" i="3"/>
  <c r="E10" i="3"/>
  <c r="E9" i="3"/>
  <c r="E8" i="3"/>
  <c r="E7" i="3"/>
  <c r="E6" i="3"/>
  <c r="E5" i="3"/>
  <c r="E4" i="3"/>
  <c r="E3" i="3"/>
  <c r="E2" i="3"/>
  <c r="E29" i="1" l="1"/>
  <c r="J5" i="1" s="1"/>
  <c r="J53" i="1" l="1"/>
  <c r="J6" i="1"/>
  <c r="J31" i="1"/>
  <c r="L31" i="1" s="1"/>
  <c r="M31" i="1" s="1"/>
  <c r="J26" i="1"/>
  <c r="J29" i="1"/>
  <c r="J63" i="1"/>
  <c r="L63" i="1" s="1"/>
  <c r="M63" i="1" s="1"/>
  <c r="J15" i="1"/>
  <c r="P15" i="1" s="1"/>
  <c r="J34" i="1"/>
  <c r="P34" i="1" s="1"/>
  <c r="J25" i="1"/>
  <c r="J9" i="1"/>
  <c r="J76" i="1"/>
  <c r="P76" i="1" s="1"/>
  <c r="J57" i="1"/>
  <c r="J49" i="1"/>
  <c r="J62" i="1"/>
  <c r="N62" i="1" s="1"/>
  <c r="J77" i="1"/>
  <c r="N77" i="1" s="1"/>
  <c r="J11" i="1"/>
  <c r="U11" i="1" s="1"/>
  <c r="J28" i="1"/>
  <c r="J51" i="1"/>
  <c r="P51" i="1" s="1"/>
  <c r="J67" i="1"/>
  <c r="N67" i="1" s="1"/>
  <c r="J56" i="1"/>
  <c r="J46" i="1"/>
  <c r="J21" i="1"/>
  <c r="U21" i="1" s="1"/>
  <c r="J84" i="1"/>
  <c r="U84" i="1" s="1"/>
  <c r="J41" i="1"/>
  <c r="L41" i="1" s="1"/>
  <c r="M41" i="1" s="1"/>
  <c r="J13" i="1"/>
  <c r="J45" i="1"/>
  <c r="J38" i="1"/>
  <c r="L38" i="1" s="1"/>
  <c r="M38" i="1" s="1"/>
  <c r="J18" i="1"/>
  <c r="J55" i="1"/>
  <c r="J39" i="1"/>
  <c r="N39" i="1" s="1"/>
  <c r="J59" i="1"/>
  <c r="U59" i="1" s="1"/>
  <c r="J74" i="1"/>
  <c r="U74" i="1" s="1"/>
  <c r="J72" i="1"/>
  <c r="J48" i="1"/>
  <c r="P48" i="1" s="1"/>
  <c r="J52" i="1"/>
  <c r="P52" i="1" s="1"/>
  <c r="J35" i="1"/>
  <c r="J7" i="1"/>
  <c r="J92" i="1"/>
  <c r="P92" i="1" s="1"/>
  <c r="J3" i="1"/>
  <c r="L3" i="1" s="1"/>
  <c r="M3" i="1" s="1"/>
  <c r="J16" i="1"/>
  <c r="N16" i="1" s="1"/>
  <c r="J24" i="1"/>
  <c r="L24" i="1" s="1"/>
  <c r="M24" i="1" s="1"/>
  <c r="J23" i="1"/>
  <c r="U23" i="1" s="1"/>
  <c r="J91" i="1"/>
  <c r="N91" i="1" s="1"/>
  <c r="J37" i="1"/>
  <c r="J90" i="1"/>
  <c r="J30" i="1"/>
  <c r="U30" i="1" s="1"/>
  <c r="J69" i="1"/>
  <c r="N69" i="1" s="1"/>
  <c r="J83" i="1"/>
  <c r="U83" i="1" s="1"/>
  <c r="J71" i="1"/>
  <c r="L71" i="1" s="1"/>
  <c r="M71" i="1" s="1"/>
  <c r="J86" i="1"/>
  <c r="J4" i="1"/>
  <c r="U4" i="1" s="1"/>
  <c r="J44" i="1"/>
  <c r="J17" i="1"/>
  <c r="J27" i="1"/>
  <c r="U27" i="1" s="1"/>
  <c r="J66" i="1"/>
  <c r="L66" i="1" s="1"/>
  <c r="M66" i="1" s="1"/>
  <c r="J70" i="1"/>
  <c r="P70" i="1" s="1"/>
  <c r="J73" i="1"/>
  <c r="J10" i="1"/>
  <c r="U10" i="1" s="1"/>
  <c r="J33" i="1"/>
  <c r="N33" i="1" s="1"/>
  <c r="J60" i="1"/>
  <c r="J20" i="1"/>
  <c r="J43" i="1"/>
  <c r="N43" i="1" s="1"/>
  <c r="J47" i="1"/>
  <c r="N47" i="1" s="1"/>
  <c r="J65" i="1"/>
  <c r="N65" i="1" s="1"/>
  <c r="J12" i="1"/>
  <c r="P12" i="1" s="1"/>
  <c r="J54" i="1"/>
  <c r="N54" i="1" s="1"/>
  <c r="J40" i="1"/>
  <c r="P40" i="1" s="1"/>
  <c r="J32" i="1"/>
  <c r="J42" i="1"/>
  <c r="J78" i="1"/>
  <c r="P78" i="1" s="1"/>
  <c r="J81" i="1"/>
  <c r="N81" i="1" s="1"/>
  <c r="J75" i="1"/>
  <c r="P75" i="1" s="1"/>
  <c r="J8" i="1"/>
  <c r="J85" i="1"/>
  <c r="P85" i="1" s="1"/>
  <c r="J61" i="1"/>
  <c r="L61" i="1" s="1"/>
  <c r="M61" i="1" s="1"/>
  <c r="J22" i="1"/>
  <c r="J82" i="1"/>
  <c r="J58" i="1"/>
  <c r="U58" i="1" s="1"/>
  <c r="J19" i="1"/>
  <c r="U19" i="1" s="1"/>
  <c r="J50" i="1"/>
  <c r="U50" i="1" s="1"/>
  <c r="J87" i="1"/>
  <c r="J88" i="1"/>
  <c r="U88" i="1" s="1"/>
  <c r="J89" i="1"/>
  <c r="L89" i="1" s="1"/>
  <c r="M89" i="1" s="1"/>
  <c r="J14" i="1"/>
  <c r="P5" i="1"/>
  <c r="N5" i="1"/>
  <c r="L5" i="1"/>
  <c r="M5" i="1" s="1"/>
  <c r="U5" i="1"/>
  <c r="J64" i="1"/>
  <c r="N64" i="1" s="1"/>
  <c r="J79" i="1"/>
  <c r="J36" i="1"/>
  <c r="U36" i="1" s="1"/>
  <c r="J68" i="1"/>
  <c r="P68" i="1" s="1"/>
  <c r="J80" i="1"/>
  <c r="P80" i="1" s="1"/>
  <c r="N24" i="1"/>
  <c r="U24" i="1"/>
  <c r="P24" i="1"/>
  <c r="P91" i="1"/>
  <c r="N80" i="1"/>
  <c r="N71" i="1"/>
  <c r="U71" i="1"/>
  <c r="P71" i="1"/>
  <c r="U44" i="1"/>
  <c r="P44" i="1"/>
  <c r="N44" i="1"/>
  <c r="L44" i="1"/>
  <c r="M44" i="1" s="1"/>
  <c r="L43" i="1"/>
  <c r="M43" i="1" s="1"/>
  <c r="N12" i="1"/>
  <c r="L12" i="1"/>
  <c r="M12" i="1" s="1"/>
  <c r="U12" i="1"/>
  <c r="L54" i="1"/>
  <c r="M54" i="1" s="1"/>
  <c r="U32" i="1"/>
  <c r="P32" i="1"/>
  <c r="N32" i="1"/>
  <c r="L32" i="1"/>
  <c r="M32" i="1" s="1"/>
  <c r="P66" i="1"/>
  <c r="N66" i="1"/>
  <c r="U51" i="1"/>
  <c r="N59" i="1"/>
  <c r="L59" i="1"/>
  <c r="M59" i="1" s="1"/>
  <c r="P4" i="1"/>
  <c r="Q5" i="1" s="1"/>
  <c r="U76" i="1"/>
  <c r="L76" i="1"/>
  <c r="M76" i="1" s="1"/>
  <c r="N85" i="1"/>
  <c r="L85" i="1"/>
  <c r="M85" i="1" s="1"/>
  <c r="N22" i="1"/>
  <c r="L22" i="1"/>
  <c r="M22" i="1" s="1"/>
  <c r="P22" i="1"/>
  <c r="U22" i="1"/>
  <c r="U82" i="1"/>
  <c r="P82" i="1"/>
  <c r="N82" i="1"/>
  <c r="L82" i="1"/>
  <c r="M82" i="1" s="1"/>
  <c r="L19" i="1"/>
  <c r="M19" i="1" s="1"/>
  <c r="U42" i="1"/>
  <c r="P42" i="1"/>
  <c r="L42" i="1"/>
  <c r="M42" i="1" s="1"/>
  <c r="N42" i="1"/>
  <c r="U52" i="1"/>
  <c r="L52" i="1"/>
  <c r="M52" i="1" s="1"/>
  <c r="L67" i="1"/>
  <c r="M67" i="1" s="1"/>
  <c r="U67" i="1"/>
  <c r="U48" i="1"/>
  <c r="L48" i="1"/>
  <c r="M48" i="1" s="1"/>
  <c r="L8" i="1"/>
  <c r="M8" i="1" s="1"/>
  <c r="P8" i="1"/>
  <c r="U8" i="1"/>
  <c r="N8" i="1"/>
  <c r="N53" i="1"/>
  <c r="L53" i="1"/>
  <c r="M53" i="1" s="1"/>
  <c r="U53" i="1"/>
  <c r="P53" i="1"/>
  <c r="L73" i="1"/>
  <c r="M73" i="1" s="1"/>
  <c r="U73" i="1"/>
  <c r="P73" i="1"/>
  <c r="N73" i="1"/>
  <c r="L49" i="1"/>
  <c r="M49" i="1" s="1"/>
  <c r="N49" i="1"/>
  <c r="U49" i="1"/>
  <c r="P49" i="1"/>
  <c r="L6" i="1"/>
  <c r="M6" i="1" s="1"/>
  <c r="U6" i="1"/>
  <c r="P6" i="1"/>
  <c r="Q6" i="1" s="1"/>
  <c r="N6" i="1"/>
  <c r="U13" i="1"/>
  <c r="P13" i="1"/>
  <c r="N13" i="1"/>
  <c r="L13" i="1"/>
  <c r="M13" i="1" s="1"/>
  <c r="N10" i="1"/>
  <c r="P10" i="1"/>
  <c r="L10" i="1"/>
  <c r="M10" i="1" s="1"/>
  <c r="P31" i="1"/>
  <c r="U31" i="1"/>
  <c r="N31" i="1"/>
  <c r="L70" i="1"/>
  <c r="M70" i="1" s="1"/>
  <c r="N55" i="1"/>
  <c r="L55" i="1"/>
  <c r="M55" i="1" s="1"/>
  <c r="P55" i="1"/>
  <c r="U55" i="1"/>
  <c r="P23" i="1"/>
  <c r="N23" i="1"/>
  <c r="U90" i="1"/>
  <c r="P90" i="1"/>
  <c r="N90" i="1"/>
  <c r="L90" i="1"/>
  <c r="M90" i="1" s="1"/>
  <c r="U72" i="1"/>
  <c r="P72" i="1"/>
  <c r="N72" i="1"/>
  <c r="L72" i="1"/>
  <c r="M72" i="1" s="1"/>
  <c r="P88" i="1"/>
  <c r="N88" i="1"/>
  <c r="L33" i="1"/>
  <c r="M33" i="1" s="1"/>
  <c r="U33" i="1"/>
  <c r="P33" i="1"/>
  <c r="N35" i="1"/>
  <c r="L35" i="1"/>
  <c r="M35" i="1" s="1"/>
  <c r="U35" i="1"/>
  <c r="P35" i="1"/>
  <c r="L7" i="1"/>
  <c r="M7" i="1" s="1"/>
  <c r="P7" i="1"/>
  <c r="U7" i="1"/>
  <c r="N7" i="1"/>
  <c r="U29" i="1"/>
  <c r="P29" i="1"/>
  <c r="N29" i="1"/>
  <c r="L29" i="1"/>
  <c r="M29" i="1" s="1"/>
  <c r="P38" i="1"/>
  <c r="U38" i="1"/>
  <c r="N38" i="1"/>
  <c r="P62" i="1"/>
  <c r="U62" i="1"/>
  <c r="L62" i="1"/>
  <c r="M62" i="1" s="1"/>
  <c r="N37" i="1"/>
  <c r="L37" i="1"/>
  <c r="M37" i="1" s="1"/>
  <c r="U37" i="1"/>
  <c r="P37" i="1"/>
  <c r="P86" i="1"/>
  <c r="N86" i="1"/>
  <c r="L86" i="1"/>
  <c r="M86" i="1" s="1"/>
  <c r="U86" i="1"/>
  <c r="U17" i="1"/>
  <c r="L17" i="1"/>
  <c r="M17" i="1" s="1"/>
  <c r="P17" i="1"/>
  <c r="N17" i="1"/>
  <c r="N20" i="1"/>
  <c r="L20" i="1"/>
  <c r="M20" i="1" s="1"/>
  <c r="U20" i="1"/>
  <c r="P20" i="1"/>
  <c r="U81" i="1"/>
  <c r="P81" i="1"/>
  <c r="L57" i="1"/>
  <c r="M57" i="1" s="1"/>
  <c r="N57" i="1"/>
  <c r="P57" i="1"/>
  <c r="U57" i="1"/>
  <c r="N45" i="1"/>
  <c r="L45" i="1"/>
  <c r="M45" i="1" s="1"/>
  <c r="U45" i="1"/>
  <c r="P45" i="1"/>
  <c r="N26" i="1"/>
  <c r="L26" i="1"/>
  <c r="M26" i="1" s="1"/>
  <c r="U26" i="1"/>
  <c r="P26" i="1"/>
  <c r="U92" i="1"/>
  <c r="L92" i="1"/>
  <c r="M92" i="1" s="1"/>
  <c r="L28" i="1"/>
  <c r="M28" i="1" s="1"/>
  <c r="N28" i="1"/>
  <c r="U28" i="1"/>
  <c r="P28" i="1"/>
  <c r="N63" i="1"/>
  <c r="P63" i="1"/>
  <c r="L18" i="1"/>
  <c r="M18" i="1" s="1"/>
  <c r="P18" i="1"/>
  <c r="N18" i="1"/>
  <c r="U18" i="1"/>
  <c r="P25" i="1"/>
  <c r="U25" i="1"/>
  <c r="N25" i="1"/>
  <c r="L25" i="1"/>
  <c r="M25" i="1" s="1"/>
  <c r="U9" i="1"/>
  <c r="N9" i="1"/>
  <c r="L9" i="1"/>
  <c r="M9" i="1" s="1"/>
  <c r="P9" i="1"/>
  <c r="N79" i="1"/>
  <c r="L79" i="1"/>
  <c r="M79" i="1" s="1"/>
  <c r="U79" i="1"/>
  <c r="P79" i="1"/>
  <c r="U56" i="1"/>
  <c r="P56" i="1"/>
  <c r="Q56" i="1" s="1"/>
  <c r="N56" i="1"/>
  <c r="L56" i="1"/>
  <c r="M56" i="1" s="1"/>
  <c r="P46" i="1"/>
  <c r="U46" i="1"/>
  <c r="L46" i="1"/>
  <c r="M46" i="1" s="1"/>
  <c r="N46" i="1"/>
  <c r="P21" i="1"/>
  <c r="N21" i="1"/>
  <c r="U60" i="1"/>
  <c r="P60" i="1"/>
  <c r="L60" i="1"/>
  <c r="M60" i="1" s="1"/>
  <c r="N60" i="1"/>
  <c r="N87" i="1"/>
  <c r="L87" i="1"/>
  <c r="M87" i="1" s="1"/>
  <c r="U87" i="1"/>
  <c r="P87" i="1"/>
  <c r="N14" i="1"/>
  <c r="L14" i="1"/>
  <c r="M14" i="1" s="1"/>
  <c r="U14" i="1"/>
  <c r="P14" i="1"/>
  <c r="N19" i="1" l="1"/>
  <c r="P69" i="1"/>
  <c r="U66" i="1"/>
  <c r="N15" i="1"/>
  <c r="N3" i="1"/>
  <c r="P77" i="1"/>
  <c r="P19" i="1"/>
  <c r="Q19" i="1" s="1"/>
  <c r="U69" i="1"/>
  <c r="L84" i="1"/>
  <c r="M84" i="1" s="1"/>
  <c r="P47" i="1"/>
  <c r="U15" i="1"/>
  <c r="P3" i="1"/>
  <c r="U77" i="1"/>
  <c r="L69" i="1"/>
  <c r="M69" i="1" s="1"/>
  <c r="N84" i="1"/>
  <c r="L47" i="1"/>
  <c r="M47" i="1" s="1"/>
  <c r="U3" i="1"/>
  <c r="L77" i="1"/>
  <c r="M77" i="1" s="1"/>
  <c r="P84" i="1"/>
  <c r="U34" i="1"/>
  <c r="L81" i="1"/>
  <c r="M81" i="1" s="1"/>
  <c r="L15" i="1"/>
  <c r="M15" i="1" s="1"/>
  <c r="P59" i="1"/>
  <c r="Q60" i="1" s="1"/>
  <c r="U91" i="1"/>
  <c r="L88" i="1"/>
  <c r="M88" i="1" s="1"/>
  <c r="U70" i="1"/>
  <c r="U41" i="1"/>
  <c r="N4" i="1"/>
  <c r="N50" i="1"/>
  <c r="N41" i="1"/>
  <c r="P61" i="1"/>
  <c r="Q61" i="1" s="1"/>
  <c r="U54" i="1"/>
  <c r="L34" i="1"/>
  <c r="M34" i="1" s="1"/>
  <c r="N61" i="1"/>
  <c r="U39" i="1"/>
  <c r="N30" i="1"/>
  <c r="L11" i="1"/>
  <c r="M11" i="1" s="1"/>
  <c r="L75" i="1"/>
  <c r="M75" i="1" s="1"/>
  <c r="N83" i="1"/>
  <c r="P16" i="1"/>
  <c r="Q17" i="1" s="1"/>
  <c r="N75" i="1"/>
  <c r="L74" i="1"/>
  <c r="M74" i="1" s="1"/>
  <c r="P36" i="1"/>
  <c r="U43" i="1"/>
  <c r="P43" i="1"/>
  <c r="L30" i="1"/>
  <c r="M30" i="1" s="1"/>
  <c r="U63" i="1"/>
  <c r="N78" i="1"/>
  <c r="P39" i="1"/>
  <c r="Q39" i="1" s="1"/>
  <c r="P65" i="1"/>
  <c r="P30" i="1"/>
  <c r="Q31" i="1" s="1"/>
  <c r="N92" i="1"/>
  <c r="L21" i="1"/>
  <c r="M21" i="1" s="1"/>
  <c r="U78" i="1"/>
  <c r="N58" i="1"/>
  <c r="N36" i="1"/>
  <c r="L39" i="1"/>
  <c r="M39" i="1" s="1"/>
  <c r="U40" i="1"/>
  <c r="U47" i="1"/>
  <c r="L27" i="1"/>
  <c r="M27" i="1" s="1"/>
  <c r="L78" i="1"/>
  <c r="M78" i="1" s="1"/>
  <c r="L58" i="1"/>
  <c r="M58" i="1" s="1"/>
  <c r="N27" i="1"/>
  <c r="P58" i="1"/>
  <c r="Q59" i="1" s="1"/>
  <c r="P27" i="1"/>
  <c r="Q28" i="1" s="1"/>
  <c r="U89" i="1"/>
  <c r="N34" i="1"/>
  <c r="U16" i="1"/>
  <c r="N11" i="1"/>
  <c r="L50" i="1"/>
  <c r="M50" i="1" s="1"/>
  <c r="N48" i="1"/>
  <c r="N74" i="1"/>
  <c r="N52" i="1"/>
  <c r="U61" i="1"/>
  <c r="N76" i="1"/>
  <c r="L51" i="1"/>
  <c r="M51" i="1" s="1"/>
  <c r="P54" i="1"/>
  <c r="Q55" i="1" s="1"/>
  <c r="L65" i="1"/>
  <c r="M65" i="1" s="1"/>
  <c r="Q21" i="1"/>
  <c r="L16" i="1"/>
  <c r="M16" i="1" s="1"/>
  <c r="P11" i="1"/>
  <c r="Q11" i="1" s="1"/>
  <c r="P50" i="1"/>
  <c r="Q50" i="1" s="1"/>
  <c r="P74" i="1"/>
  <c r="Q75" i="1" s="1"/>
  <c r="N51" i="1"/>
  <c r="L40" i="1"/>
  <c r="M40" i="1" s="1"/>
  <c r="N89" i="1"/>
  <c r="N40" i="1"/>
  <c r="L91" i="1"/>
  <c r="M91" i="1" s="1"/>
  <c r="Q86" i="1"/>
  <c r="Q45" i="1"/>
  <c r="U75" i="1"/>
  <c r="L23" i="1"/>
  <c r="M23" i="1" s="1"/>
  <c r="N70" i="1"/>
  <c r="P41" i="1"/>
  <c r="Q41" i="1" s="1"/>
  <c r="L83" i="1"/>
  <c r="M83" i="1" s="1"/>
  <c r="P67" i="1"/>
  <c r="Q67" i="1" s="1"/>
  <c r="U85" i="1"/>
  <c r="L4" i="1"/>
  <c r="M4" i="1" s="1"/>
  <c r="L36" i="1"/>
  <c r="M36" i="1" s="1"/>
  <c r="P89" i="1"/>
  <c r="P83" i="1"/>
  <c r="Q84" i="1" s="1"/>
  <c r="U65" i="1"/>
  <c r="P64" i="1"/>
  <c r="Q65" i="1" s="1"/>
  <c r="Q72" i="1"/>
  <c r="Q25" i="1"/>
  <c r="L64" i="1"/>
  <c r="M64" i="1" s="1"/>
  <c r="Q13" i="1"/>
  <c r="U64" i="1"/>
  <c r="L80" i="1"/>
  <c r="M80" i="1" s="1"/>
  <c r="U80" i="1"/>
  <c r="Q18" i="1"/>
  <c r="Q90" i="1"/>
  <c r="Q48" i="1"/>
  <c r="Q23" i="1"/>
  <c r="N68" i="1"/>
  <c r="Q87" i="1"/>
  <c r="L68" i="1"/>
  <c r="M68" i="1" s="1"/>
  <c r="U68" i="1"/>
  <c r="Q64" i="1"/>
  <c r="Q7" i="1"/>
  <c r="Q52" i="1"/>
  <c r="Q82" i="1"/>
  <c r="Q76" i="1"/>
  <c r="Q32" i="1"/>
  <c r="Q73" i="1"/>
  <c r="Q14" i="1"/>
  <c r="Q37" i="1"/>
  <c r="Q9" i="1"/>
  <c r="Q44" i="1"/>
  <c r="Q80" i="1"/>
  <c r="Q79" i="1"/>
  <c r="Q63" i="1"/>
  <c r="Q26" i="1"/>
  <c r="Q33" i="1"/>
  <c r="Q53" i="1"/>
  <c r="Q69" i="1"/>
  <c r="Q81" i="1"/>
  <c r="Q88" i="1"/>
  <c r="Q10" i="1"/>
  <c r="Q43" i="1"/>
  <c r="Q15" i="1"/>
  <c r="Q91" i="1"/>
  <c r="Q77" i="1"/>
  <c r="Q35" i="1"/>
  <c r="Q49" i="1"/>
  <c r="Q71" i="1"/>
  <c r="Q24" i="1"/>
  <c r="Q57" i="1"/>
  <c r="Q22" i="1"/>
  <c r="Q89" i="1"/>
  <c r="Q47" i="1"/>
  <c r="Q29" i="1"/>
  <c r="Q8" i="1"/>
  <c r="Q4" i="1"/>
  <c r="Q36" i="1"/>
  <c r="Q66" i="1"/>
  <c r="Q46" i="1"/>
  <c r="Q34" i="1"/>
  <c r="Q92" i="1"/>
  <c r="Q78" i="1"/>
  <c r="Q38" i="1"/>
  <c r="Q70" i="1"/>
  <c r="Q85" i="1"/>
  <c r="Q20" i="1" l="1"/>
  <c r="Q62" i="1"/>
  <c r="Q58" i="1"/>
  <c r="Q16" i="1"/>
  <c r="Q42" i="1"/>
  <c r="Q12" i="1"/>
  <c r="R3" i="1" s="1"/>
  <c r="Q68" i="1"/>
  <c r="Q27" i="1"/>
  <c r="Q40" i="1"/>
  <c r="Q30" i="1"/>
  <c r="Q83" i="1"/>
  <c r="Q54" i="1"/>
  <c r="Q51" i="1"/>
  <c r="Q74" i="1"/>
  <c r="V3" i="1"/>
  <c r="V7" i="1" s="1"/>
  <c r="E30" i="1"/>
  <c r="E31" i="1" s="1"/>
  <c r="V4" i="1" l="1"/>
  <c r="V6" i="1"/>
  <c r="V5" i="1"/>
  <c r="R5" i="1"/>
  <c r="R4" i="1"/>
</calcChain>
</file>

<file path=xl/sharedStrings.xml><?xml version="1.0" encoding="utf-8"?>
<sst xmlns="http://schemas.openxmlformats.org/spreadsheetml/2006/main" count="54" uniqueCount="50">
  <si>
    <t>Other info</t>
  </si>
  <si>
    <t>Amount</t>
  </si>
  <si>
    <t>First-Two</t>
  </si>
  <si>
    <t>Notes</t>
  </si>
  <si>
    <t>The first 3 columns can contain any additional data such as the transaction date.</t>
  </si>
  <si>
    <t>Enter your numeric currency data (the transaction amounts) in column D.</t>
  </si>
  <si>
    <t>The data in D2:D27 is there so</t>
  </si>
  <si>
    <t>Transaction amounts of $0 do not have leading digits and are ignored in the analysis.</t>
  </si>
  <si>
    <t>that the graph, and the tables in</t>
  </si>
  <si>
    <t xml:space="preserve">Copy the formula in Column E down to your last row of data. </t>
  </si>
  <si>
    <t>the Tables tab are not blank,</t>
  </si>
  <si>
    <r>
      <t xml:space="preserve">Click on the </t>
    </r>
    <r>
      <rPr>
        <b/>
        <sz val="12"/>
        <color rgb="FF00B050"/>
        <rFont val="Calibri"/>
        <family val="2"/>
        <scheme val="minor"/>
      </rPr>
      <t>First-Two</t>
    </r>
    <r>
      <rPr>
        <sz val="11"/>
        <color theme="1"/>
        <rFont val="Calibri"/>
        <family val="2"/>
        <scheme val="minor"/>
      </rPr>
      <t xml:space="preserve"> tab to see your first-two digits graph. </t>
    </r>
  </si>
  <si>
    <t>and do not display errors</t>
  </si>
  <si>
    <t>because of trying to divide by zero.</t>
  </si>
  <si>
    <t>FIRST AND SECOND DIGITS (Analysis not shown)</t>
  </si>
  <si>
    <t>FIRST-TWO DIGITS TEST</t>
  </si>
  <si>
    <t>Runs Calculation</t>
  </si>
  <si>
    <t>Spikes Calculation</t>
  </si>
  <si>
    <t>FT Digit</t>
  </si>
  <si>
    <t>Count</t>
  </si>
  <si>
    <t>Actual</t>
  </si>
  <si>
    <t>Benford</t>
  </si>
  <si>
    <t>Difference</t>
  </si>
  <si>
    <t>AbsDiff</t>
  </si>
  <si>
    <t>4 Largest Z</t>
  </si>
  <si>
    <t>OverUnder</t>
  </si>
  <si>
    <t>IdentifyRuns</t>
  </si>
  <si>
    <t># of Runs</t>
  </si>
  <si>
    <t>Bound2000</t>
  </si>
  <si>
    <t>IdentifySpikes</t>
  </si>
  <si>
    <t># of Spikes</t>
  </si>
  <si>
    <t>Number of Records (N) and Mean Absolute Deviation:</t>
  </si>
  <si>
    <t>First-Two Digits Test</t>
  </si>
  <si>
    <t>records</t>
  </si>
  <si>
    <t>Mean Absolute Deviation MAD</t>
  </si>
  <si>
    <t>Conformity Conclusion:</t>
  </si>
  <si>
    <t>From</t>
  </si>
  <si>
    <t>To</t>
  </si>
  <si>
    <t>Conclusion</t>
  </si>
  <si>
    <t>Close conformity</t>
  </si>
  <si>
    <t>Acceptable conformity</t>
  </si>
  <si>
    <t>Marginally acceptable conformity</t>
  </si>
  <si>
    <t>Nonconformity</t>
  </si>
  <si>
    <r>
      <t xml:space="preserve">The forensic analytics related to your data is shown in the </t>
    </r>
    <r>
      <rPr>
        <b/>
        <sz val="12"/>
        <color rgb="FF00B050"/>
        <rFont val="Calibri"/>
        <family val="2"/>
        <scheme val="minor"/>
      </rPr>
      <t>Tables</t>
    </r>
    <r>
      <rPr>
        <sz val="11"/>
        <color theme="1"/>
        <rFont val="Calibri"/>
        <family val="2"/>
        <scheme val="minor"/>
      </rPr>
      <t xml:space="preserve"> tab.</t>
    </r>
  </si>
  <si>
    <t>https://www.wiley.com/en-us/Forensic+Analytics%3A+Methods+and+Techniques+for+Forensic+Accounting+Investigations%2C+2nd+Edition-p-9781119585763</t>
  </si>
  <si>
    <t>For a more detailed review of Benford's Law with examples, see</t>
  </si>
  <si>
    <t>Maximum number of rows including the heading equals 1,048,576 rows</t>
  </si>
  <si>
    <t>see (p.114)</t>
  </si>
  <si>
    <t>Paste your data over what is there now.</t>
  </si>
  <si>
    <t>Remember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</si>
</sst>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
    <numFmt numFmtId="165" formatCode="&quot;$&quot;#,##0"/>
    <numFmt numFmtId="166" formatCode="0.000"/>
    <numFmt numFmtId="167" formatCode="0.00000"/>
    <numFmt numFmtId="168" formatCode="&quot;$&quot;#,##0.00;\(&quot;$&quot;#,##0.00\)"/>
    <numFmt numFmtId="169" formatCode="0.0000"/>
  </numFmts>
  <fonts count="14" x14ac:knownFonts="1">
    <font>
      <sz val="11"/>
      <color theme="1"/>
      <name val="Calibri"/>
      <family val="2"/>
      <scheme val="minor"/>
    </font>
    <font>
      <b/>
      <sz val="11"/>
      <color theme="1"/>
      <name val="Calibri"/>
      <family val="2"/>
      <scheme val="minor"/>
    </font>
    <font>
      <b/>
      <sz val="11"/>
      <color rgb="FF00B050"/>
      <name val="Calibri"/>
      <family val="2"/>
      <scheme val="minor"/>
    </font>
    <font>
      <b/>
      <sz val="12"/>
      <color rgb="FF00B050"/>
      <name val="Calibri"/>
      <family val="2"/>
      <scheme val="minor"/>
    </font>
    <font>
      <sz val="10"/>
      <color indexed="8"/>
      <name val="Arial"/>
      <family val="2"/>
    </font>
    <font>
      <sz val="11"/>
      <color indexed="8"/>
      <name val="Calibri"/>
      <family val="2"/>
    </font>
    <font>
      <sz val="10"/>
      <color indexed="8"/>
      <name val="Calibri"/>
      <family val="2"/>
    </font>
    <font>
      <b/>
      <sz val="14"/>
      <color rgb="FF00B050"/>
      <name val="Calibri"/>
      <family val="2"/>
      <scheme val="minor"/>
    </font>
    <font>
      <b/>
      <sz val="14"/>
      <color theme="6" tint="-0.499984740745262"/>
      <name val="Calibri"/>
      <family val="2"/>
      <scheme val="minor"/>
    </font>
    <font>
      <b/>
      <sz val="11"/>
      <color rgb="FFFF0000"/>
      <name val="Calibri"/>
      <family val="2"/>
      <scheme val="minor"/>
    </font>
    <font>
      <u/>
      <sz val="11"/>
      <color theme="10"/>
      <name val="Calibri"/>
      <family val="2"/>
      <scheme val="minor"/>
    </font>
    <font>
      <sz val="10"/>
      <color theme="1"/>
      <name val="Calibri"/>
      <family val="2"/>
      <scheme val="minor"/>
    </font>
    <font>
      <u/>
      <sz val="10"/>
      <color theme="10"/>
      <name val="Calibri"/>
      <family val="2"/>
      <scheme val="minor"/>
    </font>
    <font>
      <b/>
      <sz val="10"/>
      <color rgb="FF00B05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indexed="22"/>
        <bgColor indexed="0"/>
      </patternFill>
    </fill>
    <fill>
      <patternFill patternType="solid">
        <fgColor theme="9" tint="0.59999389629810485"/>
        <bgColor indexed="64"/>
      </patternFill>
    </fill>
  </fills>
  <borders count="3">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s>
  <cellStyleXfs count="4">
    <xf numFmtId="0" fontId="0" fillId="0" borderId="0"/>
    <xf numFmtId="0" fontId="4" fillId="0" borderId="0"/>
    <xf numFmtId="0" fontId="4" fillId="0" borderId="0"/>
    <xf numFmtId="0" fontId="10" fillId="0" borderId="0" applyNumberFormat="0" applyFill="0" applyBorder="0" applyAlignment="0" applyProtection="0"/>
  </cellStyleXfs>
  <cellXfs count="38">
    <xf numFmtId="0" fontId="0" fillId="0" borderId="0" xfId="0"/>
    <xf numFmtId="0" fontId="1" fillId="0" borderId="0" xfId="0" applyFont="1" applyAlignment="1">
      <alignment horizontal="center"/>
    </xf>
    <xf numFmtId="14" fontId="0" fillId="0" borderId="0" xfId="0" applyNumberFormat="1"/>
    <xf numFmtId="49" fontId="0" fillId="0" borderId="0" xfId="0" applyNumberFormat="1" applyAlignment="1">
      <alignment horizontal="left" indent="2"/>
    </xf>
    <xf numFmtId="164" fontId="0" fillId="0" borderId="0" xfId="0" applyNumberFormat="1"/>
    <xf numFmtId="165" fontId="0" fillId="0" borderId="0" xfId="0" applyNumberFormat="1"/>
    <xf numFmtId="0" fontId="0" fillId="2" borderId="0" xfId="0" applyFill="1"/>
    <xf numFmtId="0" fontId="2" fillId="0" borderId="0" xfId="0" applyFont="1"/>
    <xf numFmtId="14" fontId="2" fillId="0" borderId="0" xfId="0" applyNumberFormat="1" applyFont="1"/>
    <xf numFmtId="0" fontId="5" fillId="6" borderId="2" xfId="1" applyFont="1" applyFill="1" applyBorder="1" applyAlignment="1">
      <alignment horizontal="center"/>
    </xf>
    <xf numFmtId="0" fontId="5" fillId="6" borderId="2" xfId="2" applyFont="1" applyFill="1" applyBorder="1" applyAlignment="1">
      <alignment horizontal="center"/>
    </xf>
    <xf numFmtId="0" fontId="5" fillId="6" borderId="0" xfId="1" applyFont="1" applyFill="1" applyAlignment="1">
      <alignment horizontal="center"/>
    </xf>
    <xf numFmtId="166" fontId="0" fillId="0" borderId="0" xfId="0" applyNumberFormat="1"/>
    <xf numFmtId="1" fontId="0" fillId="0" borderId="0" xfId="0" applyNumberFormat="1"/>
    <xf numFmtId="1" fontId="7" fillId="2" borderId="0" xfId="0" applyNumberFormat="1" applyFont="1" applyFill="1"/>
    <xf numFmtId="1" fontId="1" fillId="0" borderId="0" xfId="0" applyNumberFormat="1" applyFont="1"/>
    <xf numFmtId="1" fontId="8" fillId="5" borderId="0" xfId="0" applyNumberFormat="1" applyFont="1" applyFill="1"/>
    <xf numFmtId="1" fontId="9" fillId="0" borderId="0" xfId="0" applyNumberFormat="1" applyFont="1"/>
    <xf numFmtId="0" fontId="1" fillId="0" borderId="0" xfId="0" applyFont="1" applyAlignment="1">
      <alignment horizontal="right"/>
    </xf>
    <xf numFmtId="167" fontId="1" fillId="0" borderId="0" xfId="0" applyNumberFormat="1" applyFont="1"/>
    <xf numFmtId="3" fontId="0" fillId="0" borderId="0" xfId="0" applyNumberFormat="1"/>
    <xf numFmtId="0" fontId="1" fillId="0" borderId="0" xfId="0" applyFont="1"/>
    <xf numFmtId="0" fontId="0" fillId="0" borderId="0" xfId="0" applyAlignment="1">
      <alignment horizontal="left"/>
    </xf>
    <xf numFmtId="168" fontId="0" fillId="0" borderId="0" xfId="0" applyNumberFormat="1"/>
    <xf numFmtId="169" fontId="0" fillId="0" borderId="0" xfId="0" applyNumberFormat="1"/>
    <xf numFmtId="167" fontId="1" fillId="0" borderId="0" xfId="0" applyNumberFormat="1" applyFont="1" applyAlignment="1">
      <alignment horizontal="right" shrinkToFit="1"/>
    </xf>
    <xf numFmtId="0" fontId="5" fillId="6" borderId="2" xfId="1" applyFont="1" applyFill="1" applyBorder="1" applyAlignment="1">
      <alignment horizontal="center" shrinkToFit="1"/>
    </xf>
    <xf numFmtId="0" fontId="5" fillId="6" borderId="0" xfId="1" applyFont="1" applyFill="1" applyAlignment="1">
      <alignment horizontal="center" shrinkToFit="1"/>
    </xf>
    <xf numFmtId="0" fontId="6" fillId="6" borderId="0" xfId="1" applyFont="1" applyFill="1" applyAlignment="1">
      <alignment horizontal="center" shrinkToFit="1"/>
    </xf>
    <xf numFmtId="0" fontId="10" fillId="0" borderId="0" xfId="3"/>
    <xf numFmtId="0" fontId="11" fillId="0" borderId="0" xfId="0" applyFont="1"/>
    <xf numFmtId="0" fontId="12" fillId="0" borderId="0" xfId="3" applyFont="1"/>
    <xf numFmtId="0" fontId="13" fillId="0" borderId="0" xfId="0" applyFont="1"/>
    <xf numFmtId="0" fontId="0" fillId="3" borderId="0" xfId="0" applyFill="1" applyAlignment="1">
      <alignment horizontal="center" wrapText="1"/>
    </xf>
    <xf numFmtId="0" fontId="1" fillId="4" borderId="1" xfId="0" applyFont="1" applyFill="1" applyBorder="1" applyAlignment="1">
      <alignment horizontal="center"/>
    </xf>
    <xf numFmtId="0" fontId="0" fillId="2" borderId="0" xfId="0" applyFill="1" applyAlignment="1">
      <alignment horizontal="center"/>
    </xf>
    <xf numFmtId="0" fontId="0" fillId="5" borderId="0" xfId="0" applyFill="1" applyAlignment="1">
      <alignment horizontal="center"/>
    </xf>
    <xf numFmtId="0" fontId="1" fillId="7" borderId="0" xfId="0" applyFont="1" applyFill="1" applyAlignment="1">
      <alignment horizontal="center"/>
    </xf>
  </cellXfs>
  <cellStyles count="4">
    <cellStyle name="Hyperlink" xfId="3" builtinId="8"/>
    <cellStyle name="Normal" xfId="0" builtinId="0"/>
    <cellStyle name="Normal_Sheet1" xfId="1" xr:uid="{1D22DA10-9BF0-4158-B584-FCEED79D573F}"/>
    <cellStyle name="Normal_Tables_1" xfId="2" xr:uid="{DC155F46-C892-4BB0-BCB2-565D1D85B8B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Actual Proportions</c:v>
          </c:tx>
          <c:spPr>
            <a:solidFill>
              <a:srgbClr val="002060"/>
            </a:solidFill>
            <a:ln>
              <a:solidFill>
                <a:schemeClr val="tx1"/>
              </a:solidFill>
            </a:ln>
            <a:effectLst/>
            <a:scene3d>
              <a:camera prst="orthographicFront"/>
              <a:lightRig rig="twoPt" dir="t"/>
            </a:scene3d>
            <a:sp3d prstMaterial="metal">
              <a:bevelT/>
              <a:bevelB/>
            </a:sp3d>
          </c:spPr>
          <c:invertIfNegative val="0"/>
          <c:cat>
            <c:numRef>
              <c:f>Tables!$H$3:$H$92</c:f>
              <c:numCache>
                <c:formatCode>General</c:formatCode>
                <c:ptCount val="9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numCache>
            </c:numRef>
          </c:cat>
          <c:val>
            <c:numRef>
              <c:f>Tables!$J$3:$J$92</c:f>
              <c:numCache>
                <c:formatCode>0.000</c:formatCode>
                <c:ptCount val="90"/>
                <c:pt idx="0">
                  <c:v>0.16</c:v>
                </c:pt>
                <c:pt idx="1">
                  <c:v>0.08</c:v>
                </c:pt>
                <c:pt idx="2">
                  <c:v>0</c:v>
                </c:pt>
                <c:pt idx="3">
                  <c:v>0</c:v>
                </c:pt>
                <c:pt idx="4">
                  <c:v>0</c:v>
                </c:pt>
                <c:pt idx="5">
                  <c:v>0</c:v>
                </c:pt>
                <c:pt idx="6">
                  <c:v>0</c:v>
                </c:pt>
                <c:pt idx="7">
                  <c:v>0</c:v>
                </c:pt>
                <c:pt idx="8">
                  <c:v>0.12</c:v>
                </c:pt>
                <c:pt idx="9">
                  <c:v>0</c:v>
                </c:pt>
                <c:pt idx="10">
                  <c:v>0.08</c:v>
                </c:pt>
                <c:pt idx="11">
                  <c:v>0</c:v>
                </c:pt>
                <c:pt idx="12">
                  <c:v>0</c:v>
                </c:pt>
                <c:pt idx="13">
                  <c:v>0</c:v>
                </c:pt>
                <c:pt idx="14">
                  <c:v>0</c:v>
                </c:pt>
                <c:pt idx="15">
                  <c:v>0</c:v>
                </c:pt>
                <c:pt idx="16">
                  <c:v>0</c:v>
                </c:pt>
                <c:pt idx="17">
                  <c:v>0</c:v>
                </c:pt>
                <c:pt idx="18">
                  <c:v>0</c:v>
                </c:pt>
                <c:pt idx="19">
                  <c:v>0</c:v>
                </c:pt>
                <c:pt idx="20">
                  <c:v>0.08</c:v>
                </c:pt>
                <c:pt idx="21">
                  <c:v>0</c:v>
                </c:pt>
                <c:pt idx="22">
                  <c:v>0</c:v>
                </c:pt>
                <c:pt idx="23">
                  <c:v>0</c:v>
                </c:pt>
                <c:pt idx="24">
                  <c:v>0</c:v>
                </c:pt>
                <c:pt idx="25">
                  <c:v>0</c:v>
                </c:pt>
                <c:pt idx="26">
                  <c:v>0</c:v>
                </c:pt>
                <c:pt idx="27">
                  <c:v>0</c:v>
                </c:pt>
                <c:pt idx="28">
                  <c:v>0</c:v>
                </c:pt>
                <c:pt idx="29">
                  <c:v>0</c:v>
                </c:pt>
                <c:pt idx="30">
                  <c:v>0.08</c:v>
                </c:pt>
                <c:pt idx="31">
                  <c:v>0</c:v>
                </c:pt>
                <c:pt idx="32">
                  <c:v>0</c:v>
                </c:pt>
                <c:pt idx="33">
                  <c:v>0</c:v>
                </c:pt>
                <c:pt idx="34">
                  <c:v>0</c:v>
                </c:pt>
                <c:pt idx="35">
                  <c:v>0</c:v>
                </c:pt>
                <c:pt idx="36">
                  <c:v>0</c:v>
                </c:pt>
                <c:pt idx="37">
                  <c:v>0</c:v>
                </c:pt>
                <c:pt idx="38">
                  <c:v>0</c:v>
                </c:pt>
                <c:pt idx="39">
                  <c:v>0</c:v>
                </c:pt>
                <c:pt idx="40">
                  <c:v>0.08</c:v>
                </c:pt>
                <c:pt idx="41">
                  <c:v>0</c:v>
                </c:pt>
                <c:pt idx="42">
                  <c:v>0</c:v>
                </c:pt>
                <c:pt idx="43">
                  <c:v>0</c:v>
                </c:pt>
                <c:pt idx="44">
                  <c:v>0</c:v>
                </c:pt>
                <c:pt idx="45">
                  <c:v>0</c:v>
                </c:pt>
                <c:pt idx="46">
                  <c:v>0</c:v>
                </c:pt>
                <c:pt idx="47">
                  <c:v>0</c:v>
                </c:pt>
                <c:pt idx="48">
                  <c:v>0</c:v>
                </c:pt>
                <c:pt idx="49">
                  <c:v>0</c:v>
                </c:pt>
                <c:pt idx="50">
                  <c:v>0.08</c:v>
                </c:pt>
                <c:pt idx="51">
                  <c:v>0</c:v>
                </c:pt>
                <c:pt idx="52">
                  <c:v>0</c:v>
                </c:pt>
                <c:pt idx="53">
                  <c:v>0</c:v>
                </c:pt>
                <c:pt idx="54">
                  <c:v>0</c:v>
                </c:pt>
                <c:pt idx="55">
                  <c:v>0</c:v>
                </c:pt>
                <c:pt idx="56">
                  <c:v>0</c:v>
                </c:pt>
                <c:pt idx="57">
                  <c:v>0</c:v>
                </c:pt>
                <c:pt idx="58">
                  <c:v>0</c:v>
                </c:pt>
                <c:pt idx="59">
                  <c:v>0</c:v>
                </c:pt>
                <c:pt idx="60">
                  <c:v>0.08</c:v>
                </c:pt>
                <c:pt idx="61">
                  <c:v>0</c:v>
                </c:pt>
                <c:pt idx="62">
                  <c:v>0</c:v>
                </c:pt>
                <c:pt idx="63">
                  <c:v>0</c:v>
                </c:pt>
                <c:pt idx="64">
                  <c:v>0</c:v>
                </c:pt>
                <c:pt idx="65">
                  <c:v>0</c:v>
                </c:pt>
                <c:pt idx="66">
                  <c:v>0</c:v>
                </c:pt>
                <c:pt idx="67">
                  <c:v>0</c:v>
                </c:pt>
                <c:pt idx="68">
                  <c:v>0</c:v>
                </c:pt>
                <c:pt idx="69">
                  <c:v>0</c:v>
                </c:pt>
                <c:pt idx="70">
                  <c:v>0.08</c:v>
                </c:pt>
                <c:pt idx="71">
                  <c:v>0</c:v>
                </c:pt>
                <c:pt idx="72">
                  <c:v>0</c:v>
                </c:pt>
                <c:pt idx="73">
                  <c:v>0</c:v>
                </c:pt>
                <c:pt idx="74">
                  <c:v>0</c:v>
                </c:pt>
                <c:pt idx="75">
                  <c:v>0</c:v>
                </c:pt>
                <c:pt idx="76">
                  <c:v>0</c:v>
                </c:pt>
                <c:pt idx="77">
                  <c:v>0</c:v>
                </c:pt>
                <c:pt idx="78">
                  <c:v>0</c:v>
                </c:pt>
                <c:pt idx="79">
                  <c:v>0</c:v>
                </c:pt>
                <c:pt idx="80">
                  <c:v>0.08</c:v>
                </c:pt>
                <c:pt idx="81">
                  <c:v>0</c:v>
                </c:pt>
                <c:pt idx="82">
                  <c:v>0</c:v>
                </c:pt>
                <c:pt idx="83">
                  <c:v>0</c:v>
                </c:pt>
                <c:pt idx="84">
                  <c:v>0</c:v>
                </c:pt>
                <c:pt idx="85">
                  <c:v>0</c:v>
                </c:pt>
                <c:pt idx="86">
                  <c:v>0</c:v>
                </c:pt>
                <c:pt idx="87">
                  <c:v>0</c:v>
                </c:pt>
                <c:pt idx="88">
                  <c:v>0</c:v>
                </c:pt>
                <c:pt idx="89">
                  <c:v>0</c:v>
                </c:pt>
              </c:numCache>
            </c:numRef>
          </c:val>
          <c:extLst>
            <c:ext xmlns:c16="http://schemas.microsoft.com/office/drawing/2014/chart" uri="{C3380CC4-5D6E-409C-BE32-E72D297353CC}">
              <c16:uniqueId val="{00000000-DEA6-4E8A-9D35-DB6A5D80A2BA}"/>
            </c:ext>
          </c:extLst>
        </c:ser>
        <c:dLbls>
          <c:showLegendKey val="0"/>
          <c:showVal val="0"/>
          <c:showCatName val="0"/>
          <c:showSerName val="0"/>
          <c:showPercent val="0"/>
          <c:showBubbleSize val="0"/>
        </c:dLbls>
        <c:gapWidth val="99"/>
        <c:axId val="149956096"/>
        <c:axId val="149959424"/>
      </c:barChart>
      <c:lineChart>
        <c:grouping val="standard"/>
        <c:varyColors val="0"/>
        <c:ser>
          <c:idx val="1"/>
          <c:order val="1"/>
          <c:tx>
            <c:v>Benford's Law</c:v>
          </c:tx>
          <c:spPr>
            <a:ln w="19050">
              <a:solidFill>
                <a:schemeClr val="tx1"/>
              </a:solidFill>
            </a:ln>
          </c:spPr>
          <c:marker>
            <c:symbol val="diamond"/>
            <c:size val="3"/>
            <c:spPr>
              <a:solidFill>
                <a:schemeClr val="tx1"/>
              </a:solidFill>
              <a:ln>
                <a:solidFill>
                  <a:schemeClr val="tx1"/>
                </a:solidFill>
              </a:ln>
            </c:spPr>
          </c:marker>
          <c:cat>
            <c:numRef>
              <c:f>Tables!$H$3:$H$92</c:f>
              <c:numCache>
                <c:formatCode>General</c:formatCode>
                <c:ptCount val="9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pt idx="30">
                  <c:v>40</c:v>
                </c:pt>
                <c:pt idx="31">
                  <c:v>41</c:v>
                </c:pt>
                <c:pt idx="32">
                  <c:v>42</c:v>
                </c:pt>
                <c:pt idx="33">
                  <c:v>43</c:v>
                </c:pt>
                <c:pt idx="34">
                  <c:v>44</c:v>
                </c:pt>
                <c:pt idx="35">
                  <c:v>45</c:v>
                </c:pt>
                <c:pt idx="36">
                  <c:v>46</c:v>
                </c:pt>
                <c:pt idx="37">
                  <c:v>47</c:v>
                </c:pt>
                <c:pt idx="38">
                  <c:v>48</c:v>
                </c:pt>
                <c:pt idx="39">
                  <c:v>49</c:v>
                </c:pt>
                <c:pt idx="40">
                  <c:v>50</c:v>
                </c:pt>
                <c:pt idx="41">
                  <c:v>51</c:v>
                </c:pt>
                <c:pt idx="42">
                  <c:v>52</c:v>
                </c:pt>
                <c:pt idx="43">
                  <c:v>53</c:v>
                </c:pt>
                <c:pt idx="44">
                  <c:v>54</c:v>
                </c:pt>
                <c:pt idx="45">
                  <c:v>55</c:v>
                </c:pt>
                <c:pt idx="46">
                  <c:v>56</c:v>
                </c:pt>
                <c:pt idx="47">
                  <c:v>57</c:v>
                </c:pt>
                <c:pt idx="48">
                  <c:v>58</c:v>
                </c:pt>
                <c:pt idx="49">
                  <c:v>59</c:v>
                </c:pt>
                <c:pt idx="50">
                  <c:v>60</c:v>
                </c:pt>
                <c:pt idx="51">
                  <c:v>61</c:v>
                </c:pt>
                <c:pt idx="52">
                  <c:v>62</c:v>
                </c:pt>
                <c:pt idx="53">
                  <c:v>63</c:v>
                </c:pt>
                <c:pt idx="54">
                  <c:v>64</c:v>
                </c:pt>
                <c:pt idx="55">
                  <c:v>65</c:v>
                </c:pt>
                <c:pt idx="56">
                  <c:v>66</c:v>
                </c:pt>
                <c:pt idx="57">
                  <c:v>67</c:v>
                </c:pt>
                <c:pt idx="58">
                  <c:v>68</c:v>
                </c:pt>
                <c:pt idx="59">
                  <c:v>69</c:v>
                </c:pt>
                <c:pt idx="60">
                  <c:v>70</c:v>
                </c:pt>
                <c:pt idx="61">
                  <c:v>71</c:v>
                </c:pt>
                <c:pt idx="62">
                  <c:v>72</c:v>
                </c:pt>
                <c:pt idx="63">
                  <c:v>73</c:v>
                </c:pt>
                <c:pt idx="64">
                  <c:v>74</c:v>
                </c:pt>
                <c:pt idx="65">
                  <c:v>75</c:v>
                </c:pt>
                <c:pt idx="66">
                  <c:v>76</c:v>
                </c:pt>
                <c:pt idx="67">
                  <c:v>77</c:v>
                </c:pt>
                <c:pt idx="68">
                  <c:v>78</c:v>
                </c:pt>
                <c:pt idx="69">
                  <c:v>79</c:v>
                </c:pt>
                <c:pt idx="70">
                  <c:v>80</c:v>
                </c:pt>
                <c:pt idx="71">
                  <c:v>81</c:v>
                </c:pt>
                <c:pt idx="72">
                  <c:v>82</c:v>
                </c:pt>
                <c:pt idx="73">
                  <c:v>83</c:v>
                </c:pt>
                <c:pt idx="74">
                  <c:v>84</c:v>
                </c:pt>
                <c:pt idx="75">
                  <c:v>85</c:v>
                </c:pt>
                <c:pt idx="76">
                  <c:v>86</c:v>
                </c:pt>
                <c:pt idx="77">
                  <c:v>87</c:v>
                </c:pt>
                <c:pt idx="78">
                  <c:v>88</c:v>
                </c:pt>
                <c:pt idx="79">
                  <c:v>89</c:v>
                </c:pt>
                <c:pt idx="80">
                  <c:v>90</c:v>
                </c:pt>
                <c:pt idx="81">
                  <c:v>91</c:v>
                </c:pt>
                <c:pt idx="82">
                  <c:v>92</c:v>
                </c:pt>
                <c:pt idx="83">
                  <c:v>93</c:v>
                </c:pt>
                <c:pt idx="84">
                  <c:v>94</c:v>
                </c:pt>
                <c:pt idx="85">
                  <c:v>95</c:v>
                </c:pt>
                <c:pt idx="86">
                  <c:v>96</c:v>
                </c:pt>
                <c:pt idx="87">
                  <c:v>97</c:v>
                </c:pt>
                <c:pt idx="88">
                  <c:v>98</c:v>
                </c:pt>
                <c:pt idx="89">
                  <c:v>99</c:v>
                </c:pt>
              </c:numCache>
            </c:numRef>
          </c:cat>
          <c:val>
            <c:numRef>
              <c:f>Tables!$K$3:$K$92</c:f>
              <c:numCache>
                <c:formatCode>0.000</c:formatCode>
                <c:ptCount val="90"/>
                <c:pt idx="0">
                  <c:v>4.1392685158225077E-2</c:v>
                </c:pt>
                <c:pt idx="1">
                  <c:v>3.7788560889399754E-2</c:v>
                </c:pt>
                <c:pt idx="2">
                  <c:v>3.476210625921191E-2</c:v>
                </c:pt>
                <c:pt idx="3">
                  <c:v>3.2184683371401235E-2</c:v>
                </c:pt>
                <c:pt idx="4">
                  <c:v>2.9963223377443202E-2</c:v>
                </c:pt>
                <c:pt idx="5">
                  <c:v>2.8028723600243534E-2</c:v>
                </c:pt>
                <c:pt idx="6">
                  <c:v>2.6328938722349149E-2</c:v>
                </c:pt>
                <c:pt idx="7">
                  <c:v>2.4823583725032145E-2</c:v>
                </c:pt>
                <c:pt idx="8">
                  <c:v>2.34810958495229E-2</c:v>
                </c:pt>
                <c:pt idx="9">
                  <c:v>2.2276394711152208E-2</c:v>
                </c:pt>
                <c:pt idx="10">
                  <c:v>2.1189299069938092E-2</c:v>
                </c:pt>
                <c:pt idx="11">
                  <c:v>2.0203386088286989E-2</c:v>
                </c:pt>
                <c:pt idx="12">
                  <c:v>1.9305155195386624E-2</c:v>
                </c:pt>
                <c:pt idx="13">
                  <c:v>1.8483405694013133E-2</c:v>
                </c:pt>
                <c:pt idx="14">
                  <c:v>1.7728766960431616E-2</c:v>
                </c:pt>
                <c:pt idx="15">
                  <c:v>1.703333929878037E-2</c:v>
                </c:pt>
                <c:pt idx="16">
                  <c:v>1.6390416188169384E-2</c:v>
                </c:pt>
                <c:pt idx="17">
                  <c:v>1.5794267183231885E-2</c:v>
                </c:pt>
                <c:pt idx="18">
                  <c:v>1.5239966556736905E-2</c:v>
                </c:pt>
                <c:pt idx="19">
                  <c:v>1.4723256820706378E-2</c:v>
                </c:pt>
                <c:pt idx="20">
                  <c:v>1.4240439114610285E-2</c:v>
                </c:pt>
                <c:pt idx="21">
                  <c:v>1.3788284485633285E-2</c:v>
                </c:pt>
                <c:pt idx="22">
                  <c:v>1.3363961557981502E-2</c:v>
                </c:pt>
                <c:pt idx="23">
                  <c:v>1.2964977164367635E-2</c:v>
                </c:pt>
                <c:pt idx="24">
                  <c:v>1.2589127308020467E-2</c:v>
                </c:pt>
                <c:pt idx="25">
                  <c:v>1.2234456417011586E-2</c:v>
                </c:pt>
                <c:pt idx="26">
                  <c:v>1.189922329970769E-2</c:v>
                </c:pt>
                <c:pt idx="27">
                  <c:v>1.1581872549815138E-2</c:v>
                </c:pt>
                <c:pt idx="28">
                  <c:v>1.1281010409689084E-2</c:v>
                </c:pt>
                <c:pt idx="29">
                  <c:v>1.0995384301463145E-2</c:v>
                </c:pt>
                <c:pt idx="30">
                  <c:v>1.0723865391773066E-2</c:v>
                </c:pt>
                <c:pt idx="31">
                  <c:v>1.0465433678164979E-2</c:v>
                </c:pt>
                <c:pt idx="32">
                  <c:v>1.0219165181686028E-2</c:v>
                </c:pt>
                <c:pt idx="33">
                  <c:v>9.9842209066009231E-3</c:v>
                </c:pt>
                <c:pt idx="34">
                  <c:v>9.7598372891562393E-3</c:v>
                </c:pt>
                <c:pt idx="35">
                  <c:v>9.5453179062303609E-3</c:v>
                </c:pt>
                <c:pt idx="36">
                  <c:v>9.3400262541434315E-3</c:v>
                </c:pt>
                <c:pt idx="37">
                  <c:v>9.1433794398697189E-3</c:v>
                </c:pt>
                <c:pt idx="38">
                  <c:v>8.9548426529264119E-3</c:v>
                </c:pt>
                <c:pt idx="39">
                  <c:v>8.7739243075051522E-3</c:v>
                </c:pt>
                <c:pt idx="40">
                  <c:v>8.6001717619175692E-3</c:v>
                </c:pt>
                <c:pt idx="41">
                  <c:v>8.4331675368627644E-3</c:v>
                </c:pt>
                <c:pt idx="42">
                  <c:v>8.2725259659898569E-3</c:v>
                </c:pt>
                <c:pt idx="43">
                  <c:v>8.1178902221794597E-3</c:v>
                </c:pt>
                <c:pt idx="44">
                  <c:v>7.9689296712753734E-3</c:v>
                </c:pt>
                <c:pt idx="45">
                  <c:v>7.8253375119565257E-3</c:v>
                </c:pt>
                <c:pt idx="46">
                  <c:v>7.6868286662909553E-3</c:v>
                </c:pt>
                <c:pt idx="47">
                  <c:v>7.5531378904459068E-3</c:v>
                </c:pt>
                <c:pt idx="48">
                  <c:v>7.4240180792068747E-3</c:v>
                </c:pt>
                <c:pt idx="49">
                  <c:v>7.2992387414994231E-3</c:v>
                </c:pt>
                <c:pt idx="50">
                  <c:v>7.1785846271233758E-3</c:v>
                </c:pt>
                <c:pt idx="51">
                  <c:v>7.0618544874868489E-3</c:v>
                </c:pt>
                <c:pt idx="52">
                  <c:v>6.9488599553278246E-3</c:v>
                </c:pt>
                <c:pt idx="53">
                  <c:v>6.8394245303054421E-3</c:v>
                </c:pt>
                <c:pt idx="54">
                  <c:v>6.7333826589684028E-3</c:v>
                </c:pt>
                <c:pt idx="55">
                  <c:v>6.6305788990130756E-3</c:v>
                </c:pt>
                <c:pt idx="56">
                  <c:v>6.530867158957755E-3</c:v>
                </c:pt>
                <c:pt idx="57">
                  <c:v>6.4341100054099033E-3</c:v>
                </c:pt>
                <c:pt idx="58">
                  <c:v>6.3401780310189748E-3</c:v>
                </c:pt>
                <c:pt idx="59">
                  <c:v>6.2489492770015425E-3</c:v>
                </c:pt>
                <c:pt idx="60">
                  <c:v>6.1603087048184334E-3</c:v>
                </c:pt>
                <c:pt idx="61">
                  <c:v>6.0741477121931658E-3</c:v>
                </c:pt>
                <c:pt idx="62">
                  <c:v>5.9903636891874201E-3</c:v>
                </c:pt>
                <c:pt idx="63">
                  <c:v>5.9088596105203147E-3</c:v>
                </c:pt>
                <c:pt idx="64">
                  <c:v>5.8295436607238909E-3</c:v>
                </c:pt>
                <c:pt idx="65">
                  <c:v>5.7523288890913415E-3</c:v>
                </c:pt>
                <c:pt idx="66">
                  <c:v>5.6771328916904893E-3</c:v>
                </c:pt>
                <c:pt idx="67">
                  <c:v>5.6038775179984845E-3</c:v>
                </c:pt>
                <c:pt idx="68">
                  <c:v>5.5324885999610066E-3</c:v>
                </c:pt>
                <c:pt idx="69">
                  <c:v>5.4628957015021868E-3</c:v>
                </c:pt>
                <c:pt idx="70">
                  <c:v>5.3950318867061441E-3</c:v>
                </c:pt>
                <c:pt idx="71">
                  <c:v>5.3288335050669638E-3</c:v>
                </c:pt>
                <c:pt idx="72">
                  <c:v>5.2642399923572185E-3</c:v>
                </c:pt>
                <c:pt idx="73">
                  <c:v>5.2011936858077238E-3</c:v>
                </c:pt>
                <c:pt idx="74">
                  <c:v>5.1396396524110571E-3</c:v>
                </c:pt>
                <c:pt idx="75">
                  <c:v>5.0795255292749707E-3</c:v>
                </c:pt>
                <c:pt idx="76">
                  <c:v>5.0208013750508117E-3</c:v>
                </c:pt>
                <c:pt idx="77">
                  <c:v>4.9634195315501435E-3</c:v>
                </c:pt>
                <c:pt idx="78">
                  <c:v>4.9073344947442015E-3</c:v>
                </c:pt>
                <c:pt idx="79">
                  <c:v>4.8525027944121019E-3</c:v>
                </c:pt>
                <c:pt idx="80">
                  <c:v>4.7988828817687084E-3</c:v>
                </c:pt>
                <c:pt idx="81">
                  <c:v>4.7464350244616526E-3</c:v>
                </c:pt>
                <c:pt idx="82">
                  <c:v>4.6951212083798681E-3</c:v>
                </c:pt>
                <c:pt idx="83">
                  <c:v>4.6449050457635383E-3</c:v>
                </c:pt>
                <c:pt idx="84">
                  <c:v>4.5957516891491374E-3</c:v>
                </c:pt>
                <c:pt idx="85">
                  <c:v>4.5476277507206612E-3</c:v>
                </c:pt>
                <c:pt idx="86">
                  <c:v>4.5005012266764706E-3</c:v>
                </c:pt>
                <c:pt idx="87">
                  <c:v>4.454341426249989E-3</c:v>
                </c:pt>
                <c:pt idx="88">
                  <c:v>4.4091189050550162E-3</c:v>
                </c:pt>
                <c:pt idx="89">
                  <c:v>4.3648054024501125E-3</c:v>
                </c:pt>
              </c:numCache>
            </c:numRef>
          </c:val>
          <c:smooth val="0"/>
          <c:extLst>
            <c:ext xmlns:c16="http://schemas.microsoft.com/office/drawing/2014/chart" uri="{C3380CC4-5D6E-409C-BE32-E72D297353CC}">
              <c16:uniqueId val="{00000001-DEA6-4E8A-9D35-DB6A5D80A2BA}"/>
            </c:ext>
          </c:extLst>
        </c:ser>
        <c:ser>
          <c:idx val="2"/>
          <c:order val="2"/>
          <c:tx>
            <c:v>Threshold Line</c:v>
          </c:tx>
          <c:spPr>
            <a:ln w="19050">
              <a:solidFill>
                <a:srgbClr val="FF0000"/>
              </a:solidFill>
            </a:ln>
          </c:spPr>
          <c:marker>
            <c:symbol val="triangle"/>
            <c:size val="4"/>
            <c:spPr>
              <a:solidFill>
                <a:srgbClr val="FF0000"/>
              </a:solidFill>
              <a:ln>
                <a:solidFill>
                  <a:srgbClr val="FF0000"/>
                </a:solidFill>
              </a:ln>
            </c:spPr>
          </c:marker>
          <c:val>
            <c:numRef>
              <c:f>Tables!$T$3:$T$92</c:f>
              <c:numCache>
                <c:formatCode>0.000</c:formatCode>
                <c:ptCount val="90"/>
                <c:pt idx="0">
                  <c:v>5.0372866058410584E-2</c:v>
                </c:pt>
                <c:pt idx="1">
                  <c:v>4.6395678378979247E-2</c:v>
                </c:pt>
                <c:pt idx="2">
                  <c:v>4.3040178956867403E-2</c:v>
                </c:pt>
                <c:pt idx="3">
                  <c:v>4.0169712250259747E-2</c:v>
                </c:pt>
                <c:pt idx="4">
                  <c:v>3.7685095652694497E-2</c:v>
                </c:pt>
                <c:pt idx="5">
                  <c:v>3.5512572773283117E-2</c:v>
                </c:pt>
                <c:pt idx="6">
                  <c:v>3.3596139157004414E-2</c:v>
                </c:pt>
                <c:pt idx="7">
                  <c:v>3.1892492938213057E-2</c:v>
                </c:pt>
                <c:pt idx="8">
                  <c:v>3.0367618511479864E-2</c:v>
                </c:pt>
                <c:pt idx="9">
                  <c:v>2.8994418015781231E-2</c:v>
                </c:pt>
                <c:pt idx="10">
                  <c:v>2.7751033584782366E-2</c:v>
                </c:pt>
                <c:pt idx="11">
                  <c:v>2.6619636000739771E-2</c:v>
                </c:pt>
                <c:pt idx="12">
                  <c:v>2.5585535037089671E-2</c:v>
                </c:pt>
                <c:pt idx="13">
                  <c:v>2.4636515948685378E-2</c:v>
                </c:pt>
                <c:pt idx="14">
                  <c:v>2.3762337700780099E-2</c:v>
                </c:pt>
                <c:pt idx="15">
                  <c:v>2.2954348688109385E-2</c:v>
                </c:pt>
                <c:pt idx="16">
                  <c:v>2.2205189020138755E-2</c:v>
                </c:pt>
                <c:pt idx="17">
                  <c:v>2.1508557420473032E-2</c:v>
                </c:pt>
                <c:pt idx="18">
                  <c:v>2.0859026932823845E-2</c:v>
                </c:pt>
                <c:pt idx="19">
                  <c:v>2.0251897899836065E-2</c:v>
                </c:pt>
                <c:pt idx="20">
                  <c:v>1.968307969676103E-2</c:v>
                </c:pt>
                <c:pt idx="21">
                  <c:v>1.9148994858133785E-2</c:v>
                </c:pt>
                <c:pt idx="22">
                  <c:v>1.8646500796241992E-2</c:v>
                </c:pt>
                <c:pt idx="23">
                  <c:v>1.8172825452657193E-2</c:v>
                </c:pt>
                <c:pt idx="24">
                  <c:v>1.7725514069391258E-2</c:v>
                </c:pt>
                <c:pt idx="25">
                  <c:v>1.7302384897855079E-2</c:v>
                </c:pt>
                <c:pt idx="26">
                  <c:v>1.6901492140146402E-2</c:v>
                </c:pt>
                <c:pt idx="27">
                  <c:v>1.6521094779576487E-2</c:v>
                </c:pt>
                <c:pt idx="28">
                  <c:v>1.6159630235286791E-2</c:v>
                </c:pt>
                <c:pt idx="29">
                  <c:v>1.5815691990631445E-2</c:v>
                </c:pt>
                <c:pt idx="30">
                  <c:v>1.5488010512249378E-2</c:v>
                </c:pt>
                <c:pt idx="31">
                  <c:v>1.5175436907849825E-2</c:v>
                </c:pt>
                <c:pt idx="32">
                  <c:v>1.4876928874178241E-2</c:v>
                </c:pt>
                <c:pt idx="33">
                  <c:v>1.4591538568742471E-2</c:v>
                </c:pt>
                <c:pt idx="34">
                  <c:v>1.4318402104447224E-2</c:v>
                </c:pt>
                <c:pt idx="35">
                  <c:v>1.4056730418938396E-2</c:v>
                </c:pt>
                <c:pt idx="36">
                  <c:v>1.3805801312951057E-2</c:v>
                </c:pt>
                <c:pt idx="37">
                  <c:v>1.3564952486435647E-2</c:v>
                </c:pt>
                <c:pt idx="38">
                  <c:v>1.3333575429342591E-2</c:v>
                </c:pt>
                <c:pt idx="39">
                  <c:v>1.3111110046955997E-2</c:v>
                </c:pt>
                <c:pt idx="40">
                  <c:v>1.2897039918604365E-2</c:v>
                </c:pt>
                <c:pt idx="41">
                  <c:v>1.2690888104207876E-2</c:v>
                </c:pt>
                <c:pt idx="42">
                  <c:v>1.2492213426090125E-2</c:v>
                </c:pt>
                <c:pt idx="43">
                  <c:v>1.2300607164277253E-2</c:v>
                </c:pt>
                <c:pt idx="44">
                  <c:v>1.2115690112527907E-2</c:v>
                </c:pt>
                <c:pt idx="45">
                  <c:v>1.1937109949900323E-2</c:v>
                </c:pt>
                <c:pt idx="46">
                  <c:v>1.1764538889028496E-2</c:v>
                </c:pt>
                <c:pt idx="47">
                  <c:v>1.159767156764922E-2</c:v>
                </c:pt>
                <c:pt idx="48">
                  <c:v>1.1436223154475827E-2</c:v>
                </c:pt>
                <c:pt idx="49">
                  <c:v>1.127992764437631E-2</c:v>
                </c:pt>
                <c:pt idx="50">
                  <c:v>1.1128536321105224E-2</c:v>
                </c:pt>
                <c:pt idx="51">
                  <c:v>1.0981816368655781E-2</c:v>
                </c:pt>
                <c:pt idx="52">
                  <c:v>1.0839549614703741E-2</c:v>
                </c:pt>
                <c:pt idx="53">
                  <c:v>1.0701531391688331E-2</c:v>
                </c:pt>
                <c:pt idx="54">
                  <c:v>1.0567569502855208E-2</c:v>
                </c:pt>
                <c:pt idx="55">
                  <c:v>1.0437483282126838E-2</c:v>
                </c:pt>
                <c:pt idx="56">
                  <c:v>1.031110273799739E-2</c:v>
                </c:pt>
                <c:pt idx="57">
                  <c:v>1.0188267772802177E-2</c:v>
                </c:pt>
                <c:pt idx="58">
                  <c:v>1.0068827469718203E-2</c:v>
                </c:pt>
                <c:pt idx="59">
                  <c:v>9.9526394407254345E-3</c:v>
                </c:pt>
                <c:pt idx="60">
                  <c:v>9.8395692295208583E-3</c:v>
                </c:pt>
                <c:pt idx="61">
                  <c:v>9.7294897640492744E-3</c:v>
                </c:pt>
                <c:pt idx="62">
                  <c:v>9.6222808538941971E-3</c:v>
                </c:pt>
                <c:pt idx="63">
                  <c:v>9.5178287282926075E-3</c:v>
                </c:pt>
                <c:pt idx="64">
                  <c:v>9.4160256109843479E-3</c:v>
                </c:pt>
                <c:pt idx="65">
                  <c:v>9.3167693285097115E-3</c:v>
                </c:pt>
                <c:pt idx="66">
                  <c:v>9.2199629489176406E-3</c:v>
                </c:pt>
                <c:pt idx="67">
                  <c:v>9.1255144481608742E-3</c:v>
                </c:pt>
                <c:pt idx="68">
                  <c:v>9.0333364017278484E-3</c:v>
                </c:pt>
                <c:pt idx="69">
                  <c:v>8.9433456993084533E-3</c:v>
                </c:pt>
                <c:pt idx="70">
                  <c:v>8.8554632805062754E-3</c:v>
                </c:pt>
                <c:pt idx="71">
                  <c:v>8.7696138898054575E-3</c:v>
                </c:pt>
                <c:pt idx="72">
                  <c:v>8.6857258491699358E-3</c:v>
                </c:pt>
                <c:pt idx="73">
                  <c:v>8.6037308468119959E-3</c:v>
                </c:pt>
                <c:pt idx="74">
                  <c:v>8.5235637407995758E-3</c:v>
                </c:pt>
                <c:pt idx="75">
                  <c:v>8.4451623762985088E-3</c:v>
                </c:pt>
                <c:pt idx="76">
                  <c:v>8.3684674153561307E-3</c:v>
                </c:pt>
                <c:pt idx="77">
                  <c:v>8.2934221782305171E-3</c:v>
                </c:pt>
                <c:pt idx="78">
                  <c:v>8.2199724953606699E-3</c:v>
                </c:pt>
                <c:pt idx="79">
                  <c:v>8.1480665691523544E-3</c:v>
                </c:pt>
                <c:pt idx="80">
                  <c:v>8.0776548448268336E-3</c:v>
                </c:pt>
                <c:pt idx="81">
                  <c:v>8.0086898896452128E-3</c:v>
                </c:pt>
                <c:pt idx="82">
                  <c:v>7.9411262798801934E-3</c:v>
                </c:pt>
                <c:pt idx="83">
                  <c:v>7.8749204949601879E-3</c:v>
                </c:pt>
                <c:pt idx="84">
                  <c:v>7.810030818259827E-3</c:v>
                </c:pt>
                <c:pt idx="85">
                  <c:v>7.7464172440524929E-3</c:v>
                </c:pt>
                <c:pt idx="86">
                  <c:v>7.684041390184004E-3</c:v>
                </c:pt>
                <c:pt idx="87">
                  <c:v>7.6228664160582077E-3</c:v>
                </c:pt>
                <c:pt idx="88">
                  <c:v>7.5628569455624146E-3</c:v>
                </c:pt>
                <c:pt idx="89">
                  <c:v>7.5039789945865916E-3</c:v>
                </c:pt>
              </c:numCache>
            </c:numRef>
          </c:val>
          <c:smooth val="0"/>
          <c:extLst>
            <c:ext xmlns:c16="http://schemas.microsoft.com/office/drawing/2014/chart" uri="{C3380CC4-5D6E-409C-BE32-E72D297353CC}">
              <c16:uniqueId val="{00000002-DEA6-4E8A-9D35-DB6A5D80A2BA}"/>
            </c:ext>
          </c:extLst>
        </c:ser>
        <c:dLbls>
          <c:showLegendKey val="0"/>
          <c:showVal val="0"/>
          <c:showCatName val="0"/>
          <c:showSerName val="0"/>
          <c:showPercent val="0"/>
          <c:showBubbleSize val="0"/>
        </c:dLbls>
        <c:marker val="1"/>
        <c:smooth val="0"/>
        <c:axId val="149956096"/>
        <c:axId val="149959424"/>
      </c:lineChart>
      <c:catAx>
        <c:axId val="149956096"/>
        <c:scaling>
          <c:orientation val="minMax"/>
        </c:scaling>
        <c:delete val="0"/>
        <c:axPos val="b"/>
        <c:title>
          <c:tx>
            <c:rich>
              <a:bodyPr/>
              <a:lstStyle/>
              <a:p>
                <a:pPr>
                  <a:defRPr sz="1400" baseline="0">
                    <a:solidFill>
                      <a:schemeClr val="tx1"/>
                    </a:solidFill>
                    <a:latin typeface="Arial" pitchFamily="34" charset="0"/>
                  </a:defRPr>
                </a:pPr>
                <a:r>
                  <a:rPr lang="en-US" sz="1400" baseline="0">
                    <a:solidFill>
                      <a:schemeClr val="tx1"/>
                    </a:solidFill>
                    <a:latin typeface="Arial" pitchFamily="34" charset="0"/>
                  </a:rPr>
                  <a:t>FIRST-TWO DIGITS</a:t>
                </a:r>
              </a:p>
            </c:rich>
          </c:tx>
          <c:overlay val="0"/>
        </c:title>
        <c:numFmt formatCode="General" sourceLinked="1"/>
        <c:majorTickMark val="out"/>
        <c:minorTickMark val="none"/>
        <c:tickLblPos val="nextTo"/>
        <c:txPr>
          <a:bodyPr/>
          <a:lstStyle/>
          <a:p>
            <a:pPr>
              <a:defRPr sz="1200" b="1" i="0" baseline="0"/>
            </a:pPr>
            <a:endParaRPr lang="en-US"/>
          </a:p>
        </c:txPr>
        <c:crossAx val="149959424"/>
        <c:crosses val="autoZero"/>
        <c:auto val="1"/>
        <c:lblAlgn val="ctr"/>
        <c:lblOffset val="100"/>
        <c:tickLblSkip val="10"/>
        <c:noMultiLvlLbl val="0"/>
      </c:catAx>
      <c:valAx>
        <c:axId val="149959424"/>
        <c:scaling>
          <c:orientation val="minMax"/>
        </c:scaling>
        <c:delete val="0"/>
        <c:axPos val="l"/>
        <c:majorGridlines/>
        <c:title>
          <c:tx>
            <c:rich>
              <a:bodyPr rot="-5400000" vert="horz"/>
              <a:lstStyle/>
              <a:p>
                <a:pPr>
                  <a:defRPr sz="1400" baseline="0">
                    <a:solidFill>
                      <a:schemeClr val="tx1"/>
                    </a:solidFill>
                    <a:latin typeface="Arial" pitchFamily="34" charset="0"/>
                  </a:defRPr>
                </a:pPr>
                <a:r>
                  <a:rPr lang="en-US" sz="1400" baseline="0">
                    <a:solidFill>
                      <a:schemeClr val="tx1"/>
                    </a:solidFill>
                    <a:latin typeface="Arial" pitchFamily="34" charset="0"/>
                  </a:rPr>
                  <a:t>PROPORTION</a:t>
                </a:r>
              </a:p>
            </c:rich>
          </c:tx>
          <c:overlay val="0"/>
        </c:title>
        <c:numFmt formatCode="#,##0.00" sourceLinked="0"/>
        <c:majorTickMark val="out"/>
        <c:minorTickMark val="none"/>
        <c:tickLblPos val="nextTo"/>
        <c:txPr>
          <a:bodyPr/>
          <a:lstStyle/>
          <a:p>
            <a:pPr>
              <a:defRPr sz="1200" b="1" i="0" baseline="0"/>
            </a:pPr>
            <a:endParaRPr lang="en-US"/>
          </a:p>
        </c:txPr>
        <c:crossAx val="149956096"/>
        <c:crosses val="autoZero"/>
        <c:crossBetween val="between"/>
        <c:majorUnit val="1.0000000000000002E-2"/>
      </c:valAx>
    </c:plotArea>
    <c:legend>
      <c:legendPos val="b"/>
      <c:overlay val="0"/>
      <c:txPr>
        <a:bodyPr/>
        <a:lstStyle/>
        <a:p>
          <a:pPr>
            <a:defRPr sz="12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E529357-8A33-4DF7-949E-295CD84518A9}">
  <sheetPr/>
  <sheetViews>
    <sheetView zoomScale="7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26929" cy="6277429"/>
    <xdr:graphicFrame macro="">
      <xdr:nvGraphicFramePr>
        <xdr:cNvPr id="2" name="Chart 1">
          <a:extLst>
            <a:ext uri="{FF2B5EF4-FFF2-40B4-BE49-F238E27FC236}">
              <a16:creationId xmlns:a16="http://schemas.microsoft.com/office/drawing/2014/main" id="{3A607CD1-5D5B-EC20-EE62-2FC9094D5E2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wiley.com/en-us/Forensic+Analytics%3A+Methods+and+Techniques+for+Forensic+Accounting+Investigations%2C+2nd+Edition-p-9781119585763"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wiley.com/en-us/Forensic+Analytics%3A+Methods+and+Techniques+for+Forensic+Accounting+Investigations%2C+2nd+Edition-p-97811195857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7F67F-DED1-49D3-A908-56B6E903CF2B}">
  <dimension ref="A1:V92"/>
  <sheetViews>
    <sheetView zoomScale="82" zoomScaleNormal="82" workbookViewId="0">
      <selection activeCell="R3" sqref="R3"/>
    </sheetView>
  </sheetViews>
  <sheetFormatPr defaultRowHeight="14.5" x14ac:dyDescent="0.35"/>
  <cols>
    <col min="1" max="4" width="7.7265625" customWidth="1"/>
    <col min="5" max="5" width="8.7265625" customWidth="1"/>
    <col min="6" max="6" width="7.7265625" customWidth="1"/>
    <col min="7" max="7" width="4.6328125" customWidth="1"/>
    <col min="8" max="8" width="7.7265625" customWidth="1"/>
    <col min="9" max="14" width="10.7265625" customWidth="1"/>
    <col min="15" max="15" width="4.6328125" customWidth="1"/>
    <col min="16" max="18" width="10.7265625" customWidth="1"/>
    <col min="19" max="19" width="4.6328125" customWidth="1"/>
    <col min="20" max="22" width="10.7265625" customWidth="1"/>
  </cols>
  <sheetData>
    <row r="1" spans="1:22" ht="15" customHeight="1" x14ac:dyDescent="0.35">
      <c r="A1" s="33" t="s">
        <v>14</v>
      </c>
      <c r="B1" s="33"/>
      <c r="C1" s="33"/>
      <c r="D1" s="33"/>
      <c r="E1" s="33"/>
      <c r="F1" s="33"/>
      <c r="H1" s="34" t="s">
        <v>15</v>
      </c>
      <c r="I1" s="34"/>
      <c r="J1" s="34"/>
      <c r="K1" s="34"/>
      <c r="L1" s="34"/>
      <c r="M1" s="34"/>
      <c r="N1" s="34"/>
      <c r="P1" s="35" t="s">
        <v>16</v>
      </c>
      <c r="Q1" s="35"/>
      <c r="R1" s="35"/>
      <c r="T1" s="36" t="s">
        <v>17</v>
      </c>
      <c r="U1" s="36"/>
      <c r="V1" s="36"/>
    </row>
    <row r="2" spans="1:22" ht="15" customHeight="1" x14ac:dyDescent="0.35">
      <c r="A2" s="9"/>
      <c r="B2" s="10"/>
      <c r="C2" s="9"/>
      <c r="D2" s="9"/>
      <c r="E2" s="9"/>
      <c r="F2" s="9"/>
      <c r="H2" s="9" t="s">
        <v>18</v>
      </c>
      <c r="I2" s="10" t="s">
        <v>19</v>
      </c>
      <c r="J2" s="9" t="s">
        <v>20</v>
      </c>
      <c r="K2" s="9" t="s">
        <v>21</v>
      </c>
      <c r="L2" s="9" t="s">
        <v>22</v>
      </c>
      <c r="M2" s="9" t="s">
        <v>23</v>
      </c>
      <c r="N2" s="26" t="s">
        <v>24</v>
      </c>
      <c r="P2" s="11" t="s">
        <v>25</v>
      </c>
      <c r="Q2" s="27" t="s">
        <v>26</v>
      </c>
      <c r="R2" s="11" t="s">
        <v>27</v>
      </c>
      <c r="T2" s="11" t="s">
        <v>28</v>
      </c>
      <c r="U2" s="28" t="s">
        <v>29</v>
      </c>
      <c r="V2" s="11" t="s">
        <v>30</v>
      </c>
    </row>
    <row r="3" spans="1:22" ht="18.649999999999999" customHeight="1" x14ac:dyDescent="0.45">
      <c r="C3" s="12"/>
      <c r="D3" s="12"/>
      <c r="E3" s="12"/>
      <c r="F3" s="12"/>
      <c r="H3">
        <v>10</v>
      </c>
      <c r="I3">
        <f>COUNTIF(Source_Data!$E$2:$E$1048576,"="&amp;H3)</f>
        <v>4</v>
      </c>
      <c r="J3" s="12">
        <f t="shared" ref="J3:J34" si="0">I3/totfirsttwo</f>
        <v>0.16</v>
      </c>
      <c r="K3" s="12">
        <f>LOG(1+1/H3)</f>
        <v>4.1392685158225077E-2</v>
      </c>
      <c r="L3" s="12">
        <f>J3-K3</f>
        <v>0.11860731484177492</v>
      </c>
      <c r="M3" s="12">
        <f t="shared" ref="M3:M66" si="1">ABS(L3)</f>
        <v>0.11860731484177492</v>
      </c>
      <c r="N3" s="12">
        <f t="shared" ref="N3:N34" si="2">(ABS(J3-K3)-IF((1/(2*$E$29))&lt;ABS(J3-K3),(1/(2*$E$29)),0))/(SQRT(K3*(1-K3)/$E$29))</f>
        <v>2.4751240364222289</v>
      </c>
      <c r="P3" s="13">
        <f>IF(J3&gt;K3,1,-1)</f>
        <v>1</v>
      </c>
      <c r="Q3" s="13">
        <v>1</v>
      </c>
      <c r="R3" s="14">
        <f>SUM(Q3:Q92)</f>
        <v>20</v>
      </c>
      <c r="T3" s="12">
        <v>5.0372866058410584E-2</v>
      </c>
      <c r="U3" s="15">
        <f>IF(J3&gt;T3,1,"")</f>
        <v>1</v>
      </c>
      <c r="V3" s="16">
        <f>SUM(U3:U92)</f>
        <v>11</v>
      </c>
    </row>
    <row r="4" spans="1:22" ht="14.5" customHeight="1" x14ac:dyDescent="0.35">
      <c r="C4" s="12"/>
      <c r="D4" s="12"/>
      <c r="E4" s="12"/>
      <c r="F4" s="12"/>
      <c r="H4">
        <v>11</v>
      </c>
      <c r="I4">
        <f>COUNTIF(Source_Data!$E$2:$E$1048576,"="&amp;H4)</f>
        <v>2</v>
      </c>
      <c r="J4" s="12">
        <f t="shared" si="0"/>
        <v>0.08</v>
      </c>
      <c r="K4" s="12">
        <f t="shared" ref="K4:K67" si="3">LOG(1+1/H4)</f>
        <v>3.7788560889399754E-2</v>
      </c>
      <c r="L4" s="12">
        <f t="shared" ref="L4:L67" si="4">J4-K4</f>
        <v>4.2211439110600248E-2</v>
      </c>
      <c r="M4" s="12">
        <f t="shared" si="1"/>
        <v>4.2211439110600248E-2</v>
      </c>
      <c r="N4" s="12">
        <f t="shared" si="2"/>
        <v>0.58241327868732329</v>
      </c>
      <c r="P4" s="13">
        <f t="shared" ref="P4:P67" si="5">IF(J4&gt;K4,1,-1)</f>
        <v>1</v>
      </c>
      <c r="Q4" s="13">
        <f>IF(P4=P3,0,1)</f>
        <v>0</v>
      </c>
      <c r="R4" s="17" t="str">
        <f>IF(R3&lt;=35, "Less than the","")</f>
        <v>Less than the</v>
      </c>
      <c r="T4" s="12">
        <v>4.6395678378979247E-2</v>
      </c>
      <c r="U4" s="15">
        <f t="shared" ref="U4:U67" si="6">IF(J4&gt;T4,1,"")</f>
        <v>1</v>
      </c>
      <c r="V4" s="17" t="str">
        <f>IF(V3&gt;=10, "Reevaluate ","")</f>
        <v xml:space="preserve">Reevaluate </v>
      </c>
    </row>
    <row r="5" spans="1:22" ht="14.5" customHeight="1" x14ac:dyDescent="0.35">
      <c r="C5" s="12"/>
      <c r="D5" s="12"/>
      <c r="E5" s="12"/>
      <c r="F5" s="12"/>
      <c r="H5">
        <v>12</v>
      </c>
      <c r="I5">
        <f>COUNTIF(Source_Data!$E$2:$E$1048576,"="&amp;H5)</f>
        <v>0</v>
      </c>
      <c r="J5" s="12">
        <f t="shared" si="0"/>
        <v>0</v>
      </c>
      <c r="K5" s="12">
        <f t="shared" si="3"/>
        <v>3.476210625921191E-2</v>
      </c>
      <c r="L5" s="12">
        <f t="shared" si="4"/>
        <v>-3.476210625921191E-2</v>
      </c>
      <c r="M5" s="12">
        <f t="shared" si="1"/>
        <v>3.476210625921191E-2</v>
      </c>
      <c r="N5" s="12">
        <f t="shared" si="2"/>
        <v>0.40294716855748708</v>
      </c>
      <c r="P5" s="13">
        <f t="shared" si="5"/>
        <v>-1</v>
      </c>
      <c r="Q5" s="13">
        <f t="shared" ref="Q5:Q68" si="7">IF(P5=P4,0,1)</f>
        <v>1</v>
      </c>
      <c r="R5" s="17" t="str">
        <f>IF(R3&lt;=35, "critical value","")</f>
        <v>critical value</v>
      </c>
      <c r="T5" s="12">
        <v>4.3040178956867403E-2</v>
      </c>
      <c r="U5" s="15" t="str">
        <f t="shared" si="6"/>
        <v/>
      </c>
      <c r="V5" s="17" t="str">
        <f>IF(V3&gt;=10, "whether","")</f>
        <v>whether</v>
      </c>
    </row>
    <row r="6" spans="1:22" ht="14.5" customHeight="1" x14ac:dyDescent="0.35">
      <c r="C6" s="12"/>
      <c r="D6" s="12"/>
      <c r="E6" s="12"/>
      <c r="F6" s="12"/>
      <c r="H6">
        <v>13</v>
      </c>
      <c r="I6">
        <f>COUNTIF(Source_Data!$E$2:$E$1048576,"="&amp;H6)</f>
        <v>0</v>
      </c>
      <c r="J6" s="12">
        <f t="shared" si="0"/>
        <v>0</v>
      </c>
      <c r="K6" s="12">
        <f t="shared" si="3"/>
        <v>3.2184683371401235E-2</v>
      </c>
      <c r="L6" s="12">
        <f t="shared" si="4"/>
        <v>-3.2184683371401235E-2</v>
      </c>
      <c r="M6" s="12">
        <f t="shared" si="1"/>
        <v>3.2184683371401235E-2</v>
      </c>
      <c r="N6" s="12">
        <f t="shared" si="2"/>
        <v>0.34519411775809078</v>
      </c>
      <c r="P6" s="13">
        <f t="shared" si="5"/>
        <v>-1</v>
      </c>
      <c r="Q6" s="13">
        <f t="shared" si="7"/>
        <v>0</v>
      </c>
      <c r="R6" s="13"/>
      <c r="T6" s="12">
        <v>4.0169712250259747E-2</v>
      </c>
      <c r="U6" s="15" t="str">
        <f t="shared" si="6"/>
        <v/>
      </c>
      <c r="V6" s="17" t="str">
        <f>IF(V3&gt;=10, "Benford's Law","")</f>
        <v>Benford's Law</v>
      </c>
    </row>
    <row r="7" spans="1:22" ht="14.5" customHeight="1" x14ac:dyDescent="0.35">
      <c r="C7" s="12"/>
      <c r="D7" s="12"/>
      <c r="E7" s="12"/>
      <c r="F7" s="12"/>
      <c r="H7">
        <v>14</v>
      </c>
      <c r="I7">
        <f>COUNTIF(Source_Data!$E$2:$E$1048576,"="&amp;H7)</f>
        <v>0</v>
      </c>
      <c r="J7" s="12">
        <f t="shared" si="0"/>
        <v>0</v>
      </c>
      <c r="K7" s="12">
        <f t="shared" si="3"/>
        <v>2.9963223377443202E-2</v>
      </c>
      <c r="L7" s="12">
        <f t="shared" si="4"/>
        <v>-2.9963223377443202E-2</v>
      </c>
      <c r="M7" s="12">
        <f t="shared" si="1"/>
        <v>2.9963223377443202E-2</v>
      </c>
      <c r="N7" s="12">
        <f t="shared" si="2"/>
        <v>0.2922008707824732</v>
      </c>
      <c r="P7" s="13">
        <f t="shared" si="5"/>
        <v>-1</v>
      </c>
      <c r="Q7" s="13">
        <f t="shared" si="7"/>
        <v>0</v>
      </c>
      <c r="R7" s="13"/>
      <c r="T7" s="12">
        <v>3.7685095652694497E-2</v>
      </c>
      <c r="U7" s="15" t="str">
        <f t="shared" si="6"/>
        <v/>
      </c>
      <c r="V7" s="17" t="str">
        <f>IF(V3&gt;=10, "applies","")</f>
        <v>applies</v>
      </c>
    </row>
    <row r="8" spans="1:22" ht="14.5" customHeight="1" x14ac:dyDescent="0.35">
      <c r="C8" s="12"/>
      <c r="D8" s="12"/>
      <c r="E8" s="12"/>
      <c r="F8" s="12"/>
      <c r="H8">
        <v>15</v>
      </c>
      <c r="I8">
        <f>COUNTIF(Source_Data!$E$2:$E$1048576,"="&amp;H8)</f>
        <v>0</v>
      </c>
      <c r="J8" s="12">
        <f t="shared" si="0"/>
        <v>0</v>
      </c>
      <c r="K8" s="12">
        <f t="shared" si="3"/>
        <v>2.8028723600243534E-2</v>
      </c>
      <c r="L8" s="12">
        <f t="shared" si="4"/>
        <v>-2.8028723600243534E-2</v>
      </c>
      <c r="M8" s="12">
        <f t="shared" si="1"/>
        <v>2.8028723600243534E-2</v>
      </c>
      <c r="N8" s="12">
        <f t="shared" si="2"/>
        <v>0.2432137564247096</v>
      </c>
      <c r="P8" s="13">
        <f t="shared" si="5"/>
        <v>-1</v>
      </c>
      <c r="Q8" s="13">
        <f t="shared" si="7"/>
        <v>0</v>
      </c>
      <c r="R8" s="13"/>
      <c r="T8" s="12">
        <v>3.5512572773283117E-2</v>
      </c>
      <c r="U8" s="15" t="str">
        <f t="shared" si="6"/>
        <v/>
      </c>
    </row>
    <row r="9" spans="1:22" ht="14.5" customHeight="1" x14ac:dyDescent="0.35">
      <c r="C9" s="12"/>
      <c r="D9" s="12"/>
      <c r="E9" s="12"/>
      <c r="F9" s="12"/>
      <c r="H9">
        <v>16</v>
      </c>
      <c r="I9">
        <f>COUNTIF(Source_Data!$E$2:$E$1048576,"="&amp;H9)</f>
        <v>0</v>
      </c>
      <c r="J9" s="12">
        <f t="shared" si="0"/>
        <v>0</v>
      </c>
      <c r="K9" s="12">
        <f t="shared" si="3"/>
        <v>2.6328938722349149E-2</v>
      </c>
      <c r="L9" s="12">
        <f t="shared" si="4"/>
        <v>-2.6328938722349149E-2</v>
      </c>
      <c r="M9" s="12">
        <f t="shared" si="1"/>
        <v>2.6328938722349149E-2</v>
      </c>
      <c r="N9" s="12">
        <f t="shared" si="2"/>
        <v>0.19764147530884421</v>
      </c>
      <c r="P9" s="13">
        <f t="shared" si="5"/>
        <v>-1</v>
      </c>
      <c r="Q9" s="13">
        <f t="shared" si="7"/>
        <v>0</v>
      </c>
      <c r="R9" s="13"/>
      <c r="T9" s="12">
        <v>3.3596139157004414E-2</v>
      </c>
      <c r="U9" s="15" t="str">
        <f t="shared" si="6"/>
        <v/>
      </c>
    </row>
    <row r="10" spans="1:22" ht="14.5" customHeight="1" x14ac:dyDescent="0.35">
      <c r="C10" s="12"/>
      <c r="D10" s="12"/>
      <c r="E10" s="12"/>
      <c r="F10" s="12"/>
      <c r="H10">
        <v>17</v>
      </c>
      <c r="I10">
        <f>COUNTIF(Source_Data!$E$2:$E$1048576,"="&amp;H10)</f>
        <v>0</v>
      </c>
      <c r="J10" s="12">
        <f t="shared" si="0"/>
        <v>0</v>
      </c>
      <c r="K10" s="12">
        <f t="shared" si="3"/>
        <v>2.4823583725032145E-2</v>
      </c>
      <c r="L10" s="12">
        <f t="shared" si="4"/>
        <v>-2.4823583725032145E-2</v>
      </c>
      <c r="M10" s="12">
        <f t="shared" si="1"/>
        <v>2.4823583725032145E-2</v>
      </c>
      <c r="N10" s="12">
        <f t="shared" si="2"/>
        <v>0.15501223952087281</v>
      </c>
      <c r="P10" s="13">
        <f t="shared" si="5"/>
        <v>-1</v>
      </c>
      <c r="Q10" s="13">
        <f t="shared" si="7"/>
        <v>0</v>
      </c>
      <c r="R10" s="13"/>
      <c r="T10" s="12">
        <v>3.1892492938213057E-2</v>
      </c>
      <c r="U10" s="15" t="str">
        <f t="shared" si="6"/>
        <v/>
      </c>
    </row>
    <row r="11" spans="1:22" ht="14.5" customHeight="1" x14ac:dyDescent="0.35">
      <c r="C11" s="12"/>
      <c r="D11" s="12"/>
      <c r="E11" s="12"/>
      <c r="F11" s="12"/>
      <c r="H11">
        <v>18</v>
      </c>
      <c r="I11">
        <f>COUNTIF(Source_Data!$E$2:$E$1048576,"="&amp;H11)</f>
        <v>3</v>
      </c>
      <c r="J11" s="12">
        <f t="shared" si="0"/>
        <v>0.12</v>
      </c>
      <c r="K11" s="12">
        <f t="shared" si="3"/>
        <v>2.34810958495229E-2</v>
      </c>
      <c r="L11" s="12">
        <f t="shared" si="4"/>
        <v>9.6518904150477092E-2</v>
      </c>
      <c r="M11" s="12">
        <f t="shared" si="1"/>
        <v>9.6518904150477092E-2</v>
      </c>
      <c r="N11" s="12">
        <f t="shared" si="2"/>
        <v>2.5266159758720304</v>
      </c>
      <c r="P11" s="13">
        <f t="shared" si="5"/>
        <v>1</v>
      </c>
      <c r="Q11" s="13">
        <f t="shared" si="7"/>
        <v>1</v>
      </c>
      <c r="R11" s="13"/>
      <c r="T11" s="12">
        <v>3.0367618511479864E-2</v>
      </c>
      <c r="U11" s="15">
        <f t="shared" si="6"/>
        <v>1</v>
      </c>
    </row>
    <row r="12" spans="1:22" ht="14.5" customHeight="1" x14ac:dyDescent="0.35">
      <c r="C12" s="12"/>
      <c r="E12" s="18"/>
      <c r="F12" s="19"/>
      <c r="H12">
        <v>19</v>
      </c>
      <c r="I12">
        <f>COUNTIF(Source_Data!$E$2:$E$1048576,"="&amp;H12)</f>
        <v>0</v>
      </c>
      <c r="J12" s="12">
        <f t="shared" si="0"/>
        <v>0</v>
      </c>
      <c r="K12" s="12">
        <f t="shared" si="3"/>
        <v>2.2276394711152208E-2</v>
      </c>
      <c r="L12" s="12">
        <f t="shared" si="4"/>
        <v>-2.2276394711152208E-2</v>
      </c>
      <c r="M12" s="12">
        <f t="shared" si="1"/>
        <v>2.2276394711152208E-2</v>
      </c>
      <c r="N12" s="12">
        <f t="shared" si="2"/>
        <v>7.7123560266582833E-2</v>
      </c>
      <c r="P12" s="13">
        <f t="shared" si="5"/>
        <v>-1</v>
      </c>
      <c r="Q12" s="13">
        <f t="shared" si="7"/>
        <v>1</v>
      </c>
      <c r="R12" s="13"/>
      <c r="T12" s="12">
        <v>2.8994418015781231E-2</v>
      </c>
      <c r="U12" s="15" t="str">
        <f t="shared" si="6"/>
        <v/>
      </c>
    </row>
    <row r="13" spans="1:22" ht="14.5" customHeight="1" x14ac:dyDescent="0.35">
      <c r="H13">
        <v>20</v>
      </c>
      <c r="I13">
        <f>COUNTIF(Source_Data!$E$2:$E$1048576,"="&amp;H13)</f>
        <v>2</v>
      </c>
      <c r="J13" s="12">
        <f t="shared" si="0"/>
        <v>0.08</v>
      </c>
      <c r="K13" s="12">
        <f t="shared" si="3"/>
        <v>2.1189299069938092E-2</v>
      </c>
      <c r="L13" s="12">
        <f t="shared" si="4"/>
        <v>5.881070093006191E-2</v>
      </c>
      <c r="M13" s="12">
        <f t="shared" si="1"/>
        <v>5.881070093006191E-2</v>
      </c>
      <c r="N13" s="12">
        <f t="shared" si="2"/>
        <v>1.3474536678203488</v>
      </c>
      <c r="P13" s="13">
        <f t="shared" si="5"/>
        <v>1</v>
      </c>
      <c r="Q13" s="13">
        <f t="shared" si="7"/>
        <v>1</v>
      </c>
      <c r="R13" s="13"/>
      <c r="T13" s="12">
        <v>2.7751033584782366E-2</v>
      </c>
      <c r="U13" s="15">
        <f t="shared" si="6"/>
        <v>1</v>
      </c>
    </row>
    <row r="14" spans="1:22" ht="14.5" customHeight="1" x14ac:dyDescent="0.35">
      <c r="A14" s="9"/>
      <c r="B14" s="10"/>
      <c r="C14" s="9"/>
      <c r="D14" s="9"/>
      <c r="E14" s="9"/>
      <c r="F14" s="9"/>
      <c r="H14">
        <v>21</v>
      </c>
      <c r="I14">
        <f>COUNTIF(Source_Data!$E$2:$E$1048576,"="&amp;H14)</f>
        <v>0</v>
      </c>
      <c r="J14" s="12">
        <f t="shared" si="0"/>
        <v>0</v>
      </c>
      <c r="K14" s="12">
        <f t="shared" si="3"/>
        <v>2.0203386088286989E-2</v>
      </c>
      <c r="L14" s="12">
        <f t="shared" si="4"/>
        <v>-2.0203386088286989E-2</v>
      </c>
      <c r="M14" s="12">
        <f t="shared" si="1"/>
        <v>2.0203386088286989E-2</v>
      </c>
      <c r="N14" s="12">
        <f t="shared" si="2"/>
        <v>7.2278844197614872E-3</v>
      </c>
      <c r="P14" s="13">
        <f t="shared" si="5"/>
        <v>-1</v>
      </c>
      <c r="Q14" s="13">
        <f t="shared" si="7"/>
        <v>1</v>
      </c>
      <c r="R14" s="13"/>
      <c r="T14" s="12">
        <v>2.6619636000739771E-2</v>
      </c>
      <c r="U14" s="15" t="str">
        <f t="shared" si="6"/>
        <v/>
      </c>
    </row>
    <row r="15" spans="1:22" ht="14.5" customHeight="1" x14ac:dyDescent="0.35">
      <c r="C15" s="12"/>
      <c r="D15" s="12"/>
      <c r="E15" s="12"/>
      <c r="F15" s="12"/>
      <c r="H15">
        <v>22</v>
      </c>
      <c r="I15">
        <f>COUNTIF(Source_Data!$E$2:$E$1048576,"="&amp;H15)</f>
        <v>0</v>
      </c>
      <c r="J15" s="12">
        <f t="shared" si="0"/>
        <v>0</v>
      </c>
      <c r="K15" s="12">
        <f t="shared" si="3"/>
        <v>1.9305155195386624E-2</v>
      </c>
      <c r="L15" s="12">
        <f t="shared" si="4"/>
        <v>-1.9305155195386624E-2</v>
      </c>
      <c r="M15" s="12">
        <f t="shared" si="1"/>
        <v>1.9305155195386624E-2</v>
      </c>
      <c r="N15" s="12">
        <f t="shared" si="2"/>
        <v>0.70151943421293983</v>
      </c>
      <c r="P15" s="13">
        <f t="shared" si="5"/>
        <v>-1</v>
      </c>
      <c r="Q15" s="13">
        <f t="shared" si="7"/>
        <v>0</v>
      </c>
      <c r="R15" s="13"/>
      <c r="T15" s="12">
        <v>2.5585535037089671E-2</v>
      </c>
      <c r="U15" s="15" t="str">
        <f t="shared" si="6"/>
        <v/>
      </c>
    </row>
    <row r="16" spans="1:22" ht="14.5" customHeight="1" x14ac:dyDescent="0.35">
      <c r="C16" s="12"/>
      <c r="D16" s="12"/>
      <c r="E16" s="12"/>
      <c r="F16" s="12"/>
      <c r="H16">
        <v>23</v>
      </c>
      <c r="I16">
        <f>COUNTIF(Source_Data!$E$2:$E$1048576,"="&amp;H16)</f>
        <v>0</v>
      </c>
      <c r="J16" s="12">
        <f t="shared" si="0"/>
        <v>0</v>
      </c>
      <c r="K16" s="12">
        <f t="shared" si="3"/>
        <v>1.8483405694013133E-2</v>
      </c>
      <c r="L16" s="12">
        <f t="shared" si="4"/>
        <v>-1.8483405694013133E-2</v>
      </c>
      <c r="M16" s="12">
        <f t="shared" si="1"/>
        <v>1.8483405694013133E-2</v>
      </c>
      <c r="N16" s="12">
        <f t="shared" si="2"/>
        <v>0.68613911664129179</v>
      </c>
      <c r="P16" s="13">
        <f t="shared" si="5"/>
        <v>-1</v>
      </c>
      <c r="Q16" s="13">
        <f t="shared" si="7"/>
        <v>0</v>
      </c>
      <c r="R16" s="13"/>
      <c r="T16" s="12">
        <v>2.4636515948685378E-2</v>
      </c>
      <c r="U16" s="15" t="str">
        <f t="shared" si="6"/>
        <v/>
      </c>
    </row>
    <row r="17" spans="1:21" ht="14.5" customHeight="1" x14ac:dyDescent="0.35">
      <c r="C17" s="12"/>
      <c r="D17" s="12"/>
      <c r="E17" s="12"/>
      <c r="F17" s="12"/>
      <c r="H17">
        <v>24</v>
      </c>
      <c r="I17">
        <f>COUNTIF(Source_Data!$E$2:$E$1048576,"="&amp;H17)</f>
        <v>0</v>
      </c>
      <c r="J17" s="12">
        <f t="shared" si="0"/>
        <v>0</v>
      </c>
      <c r="K17" s="12">
        <f t="shared" si="3"/>
        <v>1.7728766960431616E-2</v>
      </c>
      <c r="L17" s="12">
        <f t="shared" si="4"/>
        <v>-1.7728766960431616E-2</v>
      </c>
      <c r="M17" s="12">
        <f t="shared" si="1"/>
        <v>1.7728766960431616E-2</v>
      </c>
      <c r="N17" s="12">
        <f t="shared" si="2"/>
        <v>0.671728163505112</v>
      </c>
      <c r="P17" s="13">
        <f t="shared" si="5"/>
        <v>-1</v>
      </c>
      <c r="Q17" s="13">
        <f t="shared" si="7"/>
        <v>0</v>
      </c>
      <c r="R17" s="13"/>
      <c r="T17" s="12">
        <v>2.3762337700780099E-2</v>
      </c>
      <c r="U17" s="15" t="str">
        <f t="shared" si="6"/>
        <v/>
      </c>
    </row>
    <row r="18" spans="1:21" ht="14.5" customHeight="1" x14ac:dyDescent="0.35">
      <c r="C18" s="12"/>
      <c r="D18" s="12"/>
      <c r="E18" s="12"/>
      <c r="F18" s="12"/>
      <c r="H18">
        <v>25</v>
      </c>
      <c r="I18">
        <f>COUNTIF(Source_Data!$E$2:$E$1048576,"="&amp;H18)</f>
        <v>0</v>
      </c>
      <c r="J18" s="12">
        <f t="shared" si="0"/>
        <v>0</v>
      </c>
      <c r="K18" s="12">
        <f t="shared" si="3"/>
        <v>1.703333929878037E-2</v>
      </c>
      <c r="L18" s="12">
        <f t="shared" si="4"/>
        <v>-1.703333929878037E-2</v>
      </c>
      <c r="M18" s="12">
        <f t="shared" si="1"/>
        <v>1.703333929878037E-2</v>
      </c>
      <c r="N18" s="12">
        <f t="shared" si="2"/>
        <v>0.6581888320447663</v>
      </c>
      <c r="P18" s="13">
        <f t="shared" si="5"/>
        <v>-1</v>
      </c>
      <c r="Q18" s="13">
        <f t="shared" si="7"/>
        <v>0</v>
      </c>
      <c r="R18" s="13"/>
      <c r="T18" s="12">
        <v>2.2954348688109385E-2</v>
      </c>
      <c r="U18" s="15" t="str">
        <f t="shared" si="6"/>
        <v/>
      </c>
    </row>
    <row r="19" spans="1:21" ht="14.5" customHeight="1" x14ac:dyDescent="0.35">
      <c r="C19" s="12"/>
      <c r="D19" s="12"/>
      <c r="E19" s="12"/>
      <c r="F19" s="12"/>
      <c r="H19">
        <v>26</v>
      </c>
      <c r="I19">
        <f>COUNTIF(Source_Data!$E$2:$E$1048576,"="&amp;H19)</f>
        <v>0</v>
      </c>
      <c r="J19" s="12">
        <f t="shared" si="0"/>
        <v>0</v>
      </c>
      <c r="K19" s="12">
        <f t="shared" si="3"/>
        <v>1.6390416188169384E-2</v>
      </c>
      <c r="L19" s="12">
        <f t="shared" si="4"/>
        <v>-1.6390416188169384E-2</v>
      </c>
      <c r="M19" s="12">
        <f t="shared" si="1"/>
        <v>1.6390416188169384E-2</v>
      </c>
      <c r="N19" s="12">
        <f t="shared" si="2"/>
        <v>0.64543664521923538</v>
      </c>
      <c r="P19" s="13">
        <f t="shared" si="5"/>
        <v>-1</v>
      </c>
      <c r="Q19" s="13">
        <f t="shared" si="7"/>
        <v>0</v>
      </c>
      <c r="R19" s="13"/>
      <c r="T19" s="12">
        <v>2.2205189020138755E-2</v>
      </c>
      <c r="U19" s="15" t="str">
        <f t="shared" si="6"/>
        <v/>
      </c>
    </row>
    <row r="20" spans="1:21" ht="14.5" customHeight="1" x14ac:dyDescent="0.35">
      <c r="C20" s="12"/>
      <c r="D20" s="12"/>
      <c r="E20" s="12"/>
      <c r="F20" s="12"/>
      <c r="H20">
        <v>27</v>
      </c>
      <c r="I20">
        <f>COUNTIF(Source_Data!$E$2:$E$1048576,"="&amp;H20)</f>
        <v>0</v>
      </c>
      <c r="J20" s="12">
        <f t="shared" si="0"/>
        <v>0</v>
      </c>
      <c r="K20" s="12">
        <f t="shared" si="3"/>
        <v>1.5794267183231885E-2</v>
      </c>
      <c r="L20" s="12">
        <f t="shared" si="4"/>
        <v>-1.5794267183231885E-2</v>
      </c>
      <c r="M20" s="12">
        <f t="shared" si="1"/>
        <v>1.5794267183231885E-2</v>
      </c>
      <c r="N20" s="12">
        <f t="shared" si="2"/>
        <v>0.63339816284072659</v>
      </c>
      <c r="P20" s="13">
        <f t="shared" si="5"/>
        <v>-1</v>
      </c>
      <c r="Q20" s="13">
        <f t="shared" si="7"/>
        <v>0</v>
      </c>
      <c r="R20" s="13"/>
      <c r="T20" s="12">
        <v>2.1508557420473032E-2</v>
      </c>
      <c r="U20" s="15" t="str">
        <f t="shared" si="6"/>
        <v/>
      </c>
    </row>
    <row r="21" spans="1:21" ht="14.5" customHeight="1" x14ac:dyDescent="0.35">
      <c r="C21" s="12"/>
      <c r="D21" s="12"/>
      <c r="E21" s="12"/>
      <c r="F21" s="12"/>
      <c r="H21">
        <v>28</v>
      </c>
      <c r="I21">
        <f>COUNTIF(Source_Data!$E$2:$E$1048576,"="&amp;H21)</f>
        <v>0</v>
      </c>
      <c r="J21" s="12">
        <f t="shared" si="0"/>
        <v>0</v>
      </c>
      <c r="K21" s="12">
        <f t="shared" si="3"/>
        <v>1.5239966556736905E-2</v>
      </c>
      <c r="L21" s="12">
        <f t="shared" si="4"/>
        <v>-1.5239966556736905E-2</v>
      </c>
      <c r="M21" s="12">
        <f t="shared" si="1"/>
        <v>1.5239966556736905E-2</v>
      </c>
      <c r="N21" s="12">
        <f t="shared" si="2"/>
        <v>0.62200919402051813</v>
      </c>
      <c r="P21" s="13">
        <f t="shared" si="5"/>
        <v>-1</v>
      </c>
      <c r="Q21" s="13">
        <f t="shared" si="7"/>
        <v>0</v>
      </c>
      <c r="R21" s="13"/>
      <c r="T21" s="12">
        <v>2.0859026932823845E-2</v>
      </c>
      <c r="U21" s="15" t="str">
        <f t="shared" si="6"/>
        <v/>
      </c>
    </row>
    <row r="22" spans="1:21" ht="14.5" customHeight="1" x14ac:dyDescent="0.35">
      <c r="C22" s="12"/>
      <c r="D22" s="12"/>
      <c r="E22" s="12"/>
      <c r="F22" s="12"/>
      <c r="H22">
        <v>29</v>
      </c>
      <c r="I22">
        <f>COUNTIF(Source_Data!$E$2:$E$1048576,"="&amp;H22)</f>
        <v>0</v>
      </c>
      <c r="J22" s="12">
        <f t="shared" si="0"/>
        <v>0</v>
      </c>
      <c r="K22" s="12">
        <f t="shared" si="3"/>
        <v>1.4723256820706378E-2</v>
      </c>
      <c r="L22" s="12">
        <f t="shared" si="4"/>
        <v>-1.4723256820706378E-2</v>
      </c>
      <c r="M22" s="12">
        <f t="shared" si="1"/>
        <v>1.4723256820706378E-2</v>
      </c>
      <c r="N22" s="12">
        <f t="shared" si="2"/>
        <v>0.61121335123206821</v>
      </c>
      <c r="P22" s="13">
        <f t="shared" si="5"/>
        <v>-1</v>
      </c>
      <c r="Q22" s="13">
        <f t="shared" si="7"/>
        <v>0</v>
      </c>
      <c r="R22" s="13"/>
      <c r="T22" s="12">
        <v>2.0251897899836065E-2</v>
      </c>
      <c r="U22" s="15" t="str">
        <f t="shared" si="6"/>
        <v/>
      </c>
    </row>
    <row r="23" spans="1:21" ht="14.5" customHeight="1" x14ac:dyDescent="0.35">
      <c r="C23" s="12"/>
      <c r="D23" s="12"/>
      <c r="E23" s="12"/>
      <c r="F23" s="12"/>
      <c r="H23">
        <v>30</v>
      </c>
      <c r="I23">
        <f>COUNTIF(Source_Data!$E$2:$E$1048576,"="&amp;H23)</f>
        <v>2</v>
      </c>
      <c r="J23" s="12">
        <f t="shared" si="0"/>
        <v>0.08</v>
      </c>
      <c r="K23" s="12">
        <f t="shared" si="3"/>
        <v>1.4240439114610285E-2</v>
      </c>
      <c r="L23" s="12">
        <f t="shared" si="4"/>
        <v>6.5759560885389715E-2</v>
      </c>
      <c r="M23" s="12">
        <f t="shared" si="1"/>
        <v>6.5759560885389715E-2</v>
      </c>
      <c r="N23" s="12">
        <f t="shared" si="2"/>
        <v>1.9310995513487559</v>
      </c>
      <c r="P23" s="13">
        <f t="shared" si="5"/>
        <v>1</v>
      </c>
      <c r="Q23" s="13">
        <f t="shared" si="7"/>
        <v>1</v>
      </c>
      <c r="R23" s="13"/>
      <c r="T23" s="12">
        <v>1.968307969676103E-2</v>
      </c>
      <c r="U23" s="15">
        <f t="shared" si="6"/>
        <v>1</v>
      </c>
    </row>
    <row r="24" spans="1:21" ht="14.5" customHeight="1" x14ac:dyDescent="0.35">
      <c r="C24" s="12"/>
      <c r="D24" s="12"/>
      <c r="E24" s="12"/>
      <c r="F24" s="12"/>
      <c r="H24">
        <v>31</v>
      </c>
      <c r="I24">
        <f>COUNTIF(Source_Data!$E$2:$E$1048576,"="&amp;H24)</f>
        <v>0</v>
      </c>
      <c r="J24" s="12">
        <f t="shared" si="0"/>
        <v>0</v>
      </c>
      <c r="K24" s="12">
        <f t="shared" si="3"/>
        <v>1.3788284485633285E-2</v>
      </c>
      <c r="L24" s="12">
        <f t="shared" si="4"/>
        <v>-1.3788284485633285E-2</v>
      </c>
      <c r="M24" s="12">
        <f t="shared" si="1"/>
        <v>1.3788284485633285E-2</v>
      </c>
      <c r="N24" s="12">
        <f t="shared" si="2"/>
        <v>0.59120764771764922</v>
      </c>
      <c r="P24" s="13">
        <f t="shared" si="5"/>
        <v>-1</v>
      </c>
      <c r="Q24" s="13">
        <f t="shared" si="7"/>
        <v>1</v>
      </c>
      <c r="R24" s="13"/>
      <c r="T24" s="12">
        <v>1.9148994858133785E-2</v>
      </c>
      <c r="U24" s="15" t="str">
        <f t="shared" si="6"/>
        <v/>
      </c>
    </row>
    <row r="25" spans="1:21" ht="14.5" customHeight="1" x14ac:dyDescent="0.35">
      <c r="C25" s="12"/>
      <c r="E25" s="18"/>
      <c r="F25" s="19"/>
      <c r="H25">
        <v>32</v>
      </c>
      <c r="I25">
        <f>COUNTIF(Source_Data!$E$2:$E$1048576,"="&amp;H25)</f>
        <v>0</v>
      </c>
      <c r="J25" s="12">
        <f t="shared" si="0"/>
        <v>0</v>
      </c>
      <c r="K25" s="12">
        <f t="shared" si="3"/>
        <v>1.3363961557981502E-2</v>
      </c>
      <c r="L25" s="12">
        <f t="shared" si="4"/>
        <v>-1.3363961557981502E-2</v>
      </c>
      <c r="M25" s="12">
        <f t="shared" si="1"/>
        <v>1.3363961557981502E-2</v>
      </c>
      <c r="N25" s="12">
        <f t="shared" si="2"/>
        <v>0.58191442880068367</v>
      </c>
      <c r="P25" s="13">
        <f t="shared" si="5"/>
        <v>-1</v>
      </c>
      <c r="Q25" s="13">
        <f t="shared" si="7"/>
        <v>0</v>
      </c>
      <c r="R25" s="13"/>
      <c r="T25" s="12">
        <v>1.8646500796241992E-2</v>
      </c>
      <c r="U25" s="15" t="str">
        <f t="shared" si="6"/>
        <v/>
      </c>
    </row>
    <row r="26" spans="1:21" ht="14.5" customHeight="1" x14ac:dyDescent="0.35">
      <c r="H26">
        <v>33</v>
      </c>
      <c r="I26">
        <f>COUNTIF(Source_Data!$E$2:$E$1048576,"="&amp;H26)</f>
        <v>0</v>
      </c>
      <c r="J26" s="12">
        <f t="shared" si="0"/>
        <v>0</v>
      </c>
      <c r="K26" s="12">
        <f t="shared" si="3"/>
        <v>1.2964977164367635E-2</v>
      </c>
      <c r="L26" s="12">
        <f t="shared" si="4"/>
        <v>-1.2964977164367635E-2</v>
      </c>
      <c r="M26" s="12">
        <f t="shared" si="1"/>
        <v>1.2964977164367635E-2</v>
      </c>
      <c r="N26" s="12">
        <f t="shared" si="2"/>
        <v>0.57304615246173529</v>
      </c>
      <c r="P26" s="13">
        <f t="shared" si="5"/>
        <v>-1</v>
      </c>
      <c r="Q26" s="13">
        <f t="shared" si="7"/>
        <v>0</v>
      </c>
      <c r="R26" s="13"/>
      <c r="T26" s="12">
        <v>1.8172825452657193E-2</v>
      </c>
      <c r="U26" s="15" t="str">
        <f t="shared" si="6"/>
        <v/>
      </c>
    </row>
    <row r="27" spans="1:21" ht="14.5" customHeight="1" x14ac:dyDescent="0.35">
      <c r="H27">
        <v>34</v>
      </c>
      <c r="I27">
        <f>COUNTIF(Source_Data!$E$2:$E$1048576,"="&amp;H27)</f>
        <v>0</v>
      </c>
      <c r="J27" s="12">
        <f t="shared" si="0"/>
        <v>0</v>
      </c>
      <c r="K27" s="12">
        <f t="shared" si="3"/>
        <v>1.2589127308020467E-2</v>
      </c>
      <c r="L27" s="12">
        <f t="shared" si="4"/>
        <v>-1.2589127308020467E-2</v>
      </c>
      <c r="M27" s="12">
        <f t="shared" si="1"/>
        <v>1.2589127308020467E-2</v>
      </c>
      <c r="N27" s="12">
        <f t="shared" si="2"/>
        <v>0.56457138774727178</v>
      </c>
      <c r="P27" s="13">
        <f t="shared" si="5"/>
        <v>-1</v>
      </c>
      <c r="Q27" s="13">
        <f t="shared" si="7"/>
        <v>0</v>
      </c>
      <c r="R27" s="13"/>
      <c r="T27" s="12">
        <v>1.7725514069391258E-2</v>
      </c>
      <c r="U27" s="15" t="str">
        <f t="shared" si="6"/>
        <v/>
      </c>
    </row>
    <row r="28" spans="1:21" ht="14.5" customHeight="1" x14ac:dyDescent="0.35">
      <c r="A28" s="37" t="s">
        <v>31</v>
      </c>
      <c r="B28" s="37"/>
      <c r="C28" s="37"/>
      <c r="D28" s="37"/>
      <c r="E28" s="37"/>
      <c r="F28" s="37"/>
      <c r="H28">
        <v>35</v>
      </c>
      <c r="I28">
        <f>COUNTIF(Source_Data!$E$2:$E$1048576,"="&amp;H28)</f>
        <v>0</v>
      </c>
      <c r="J28" s="12">
        <f t="shared" si="0"/>
        <v>0</v>
      </c>
      <c r="K28" s="12">
        <f t="shared" si="3"/>
        <v>1.2234456417011586E-2</v>
      </c>
      <c r="L28" s="12">
        <f t="shared" si="4"/>
        <v>-1.2234456417011586E-2</v>
      </c>
      <c r="M28" s="12">
        <f t="shared" si="1"/>
        <v>1.2234456417011586E-2</v>
      </c>
      <c r="N28" s="12">
        <f t="shared" si="2"/>
        <v>0.5564618652699217</v>
      </c>
      <c r="P28" s="13">
        <f t="shared" si="5"/>
        <v>-1</v>
      </c>
      <c r="Q28" s="13">
        <f t="shared" si="7"/>
        <v>0</v>
      </c>
      <c r="R28" s="13"/>
      <c r="T28" s="12">
        <v>1.7302384897855079E-2</v>
      </c>
      <c r="U28" s="15" t="str">
        <f t="shared" si="6"/>
        <v/>
      </c>
    </row>
    <row r="29" spans="1:21" ht="14.5" customHeight="1" x14ac:dyDescent="0.35">
      <c r="A29" t="s">
        <v>32</v>
      </c>
      <c r="E29" s="20">
        <f>SUM(I3:I92)</f>
        <v>25</v>
      </c>
      <c r="F29" t="s">
        <v>33</v>
      </c>
      <c r="H29">
        <v>36</v>
      </c>
      <c r="I29">
        <f>COUNTIF(Source_Data!$E$2:$E$1048576,"="&amp;H29)</f>
        <v>0</v>
      </c>
      <c r="J29" s="12">
        <f t="shared" si="0"/>
        <v>0</v>
      </c>
      <c r="K29" s="12">
        <f t="shared" si="3"/>
        <v>1.189922329970769E-2</v>
      </c>
      <c r="L29" s="12">
        <f t="shared" si="4"/>
        <v>-1.189922329970769E-2</v>
      </c>
      <c r="M29" s="12">
        <f t="shared" si="1"/>
        <v>1.189922329970769E-2</v>
      </c>
      <c r="N29" s="12">
        <f t="shared" si="2"/>
        <v>0.54869207971063871</v>
      </c>
      <c r="P29" s="13">
        <f t="shared" si="5"/>
        <v>-1</v>
      </c>
      <c r="Q29" s="13">
        <f t="shared" si="7"/>
        <v>0</v>
      </c>
      <c r="R29" s="13"/>
      <c r="T29" s="12">
        <v>1.6901492140146402E-2</v>
      </c>
      <c r="U29" s="15" t="str">
        <f t="shared" si="6"/>
        <v/>
      </c>
    </row>
    <row r="30" spans="1:21" ht="14.5" customHeight="1" x14ac:dyDescent="0.35">
      <c r="A30" t="s">
        <v>34</v>
      </c>
      <c r="E30" s="25">
        <f>AVERAGE(M3:M92)</f>
        <v>1.8201134992537688E-2</v>
      </c>
      <c r="H30">
        <v>37</v>
      </c>
      <c r="I30">
        <f>COUNTIF(Source_Data!$E$2:$E$1048576,"="&amp;H30)</f>
        <v>0</v>
      </c>
      <c r="J30" s="12">
        <f t="shared" si="0"/>
        <v>0</v>
      </c>
      <c r="K30" s="12">
        <f t="shared" si="3"/>
        <v>1.1581872549815138E-2</v>
      </c>
      <c r="L30" s="12">
        <f t="shared" si="4"/>
        <v>-1.1581872549815138E-2</v>
      </c>
      <c r="M30" s="12">
        <f t="shared" si="1"/>
        <v>1.1581872549815138E-2</v>
      </c>
      <c r="N30" s="12">
        <f t="shared" si="2"/>
        <v>0.54123895174945957</v>
      </c>
      <c r="P30" s="13">
        <f t="shared" si="5"/>
        <v>-1</v>
      </c>
      <c r="Q30" s="13">
        <f t="shared" si="7"/>
        <v>0</v>
      </c>
      <c r="R30" s="13"/>
      <c r="T30" s="12">
        <v>1.6521094779576487E-2</v>
      </c>
      <c r="U30" s="15" t="str">
        <f t="shared" si="6"/>
        <v/>
      </c>
    </row>
    <row r="31" spans="1:21" ht="14.5" customHeight="1" x14ac:dyDescent="0.35">
      <c r="A31" t="s">
        <v>35</v>
      </c>
      <c r="E31" s="21" t="str">
        <f>VLOOKUP(E30,A37:C40,3,TRUE)</f>
        <v>Nonconformity</v>
      </c>
      <c r="H31">
        <v>38</v>
      </c>
      <c r="I31">
        <f>COUNTIF(Source_Data!$E$2:$E$1048576,"="&amp;H31)</f>
        <v>0</v>
      </c>
      <c r="J31" s="12">
        <f t="shared" si="0"/>
        <v>0</v>
      </c>
      <c r="K31" s="12">
        <f t="shared" si="3"/>
        <v>1.1281010409689084E-2</v>
      </c>
      <c r="L31" s="12">
        <f t="shared" si="4"/>
        <v>-1.1281010409689084E-2</v>
      </c>
      <c r="M31" s="12">
        <f t="shared" si="1"/>
        <v>1.1281010409689084E-2</v>
      </c>
      <c r="N31" s="12">
        <f t="shared" si="2"/>
        <v>0.53408153920129631</v>
      </c>
      <c r="P31" s="13">
        <f t="shared" si="5"/>
        <v>-1</v>
      </c>
      <c r="Q31" s="13">
        <f t="shared" si="7"/>
        <v>0</v>
      </c>
      <c r="R31" s="13"/>
      <c r="T31" s="12">
        <v>1.6159630235286791E-2</v>
      </c>
      <c r="U31" s="15" t="str">
        <f t="shared" si="6"/>
        <v/>
      </c>
    </row>
    <row r="32" spans="1:21" ht="14.5" customHeight="1" x14ac:dyDescent="0.35">
      <c r="A32" s="22"/>
      <c r="B32" s="22"/>
      <c r="C32" s="22"/>
      <c r="D32" s="20"/>
      <c r="E32" s="30" t="s">
        <v>47</v>
      </c>
      <c r="F32" s="31" t="s">
        <v>44</v>
      </c>
      <c r="H32">
        <v>39</v>
      </c>
      <c r="I32">
        <f>COUNTIF(Source_Data!$E$2:$E$1048576,"="&amp;H32)</f>
        <v>0</v>
      </c>
      <c r="J32" s="12">
        <f t="shared" si="0"/>
        <v>0</v>
      </c>
      <c r="K32" s="12">
        <f t="shared" si="3"/>
        <v>1.0995384301463145E-2</v>
      </c>
      <c r="L32" s="12">
        <f t="shared" si="4"/>
        <v>-1.0995384301463145E-2</v>
      </c>
      <c r="M32" s="12">
        <f t="shared" si="1"/>
        <v>1.0995384301463145E-2</v>
      </c>
      <c r="N32" s="12">
        <f t="shared" si="2"/>
        <v>0.5272007891104209</v>
      </c>
      <c r="P32" s="13">
        <f t="shared" si="5"/>
        <v>-1</v>
      </c>
      <c r="Q32" s="13">
        <f t="shared" si="7"/>
        <v>0</v>
      </c>
      <c r="R32" s="13"/>
      <c r="T32" s="12">
        <v>1.5815691990631445E-2</v>
      </c>
      <c r="U32" s="15" t="str">
        <f t="shared" si="6"/>
        <v/>
      </c>
    </row>
    <row r="33" spans="1:21" ht="14.5" customHeight="1" x14ac:dyDescent="0.35">
      <c r="H33">
        <v>40</v>
      </c>
      <c r="I33">
        <f>COUNTIF(Source_Data!$E$2:$E$1048576,"="&amp;H33)</f>
        <v>2</v>
      </c>
      <c r="J33" s="12">
        <f t="shared" si="0"/>
        <v>0.08</v>
      </c>
      <c r="K33" s="12">
        <f t="shared" si="3"/>
        <v>1.0723865391773066E-2</v>
      </c>
      <c r="L33" s="12">
        <f t="shared" si="4"/>
        <v>6.927613460822693E-2</v>
      </c>
      <c r="M33" s="12">
        <f t="shared" si="1"/>
        <v>6.927613460822693E-2</v>
      </c>
      <c r="N33" s="12">
        <f t="shared" si="2"/>
        <v>2.3920606900644614</v>
      </c>
      <c r="P33" s="13">
        <f t="shared" si="5"/>
        <v>1</v>
      </c>
      <c r="Q33" s="13">
        <f t="shared" si="7"/>
        <v>1</v>
      </c>
      <c r="R33" s="13"/>
      <c r="T33" s="12">
        <v>1.5488010512249378E-2</v>
      </c>
      <c r="U33" s="15">
        <f t="shared" si="6"/>
        <v>1</v>
      </c>
    </row>
    <row r="34" spans="1:21" ht="14.5" customHeight="1" x14ac:dyDescent="0.35">
      <c r="H34">
        <v>41</v>
      </c>
      <c r="I34">
        <f>COUNTIF(Source_Data!$E$2:$E$1048576,"="&amp;H34)</f>
        <v>0</v>
      </c>
      <c r="J34" s="12">
        <f t="shared" si="0"/>
        <v>0</v>
      </c>
      <c r="K34" s="12">
        <f t="shared" si="3"/>
        <v>1.0465433678164979E-2</v>
      </c>
      <c r="L34" s="12">
        <f t="shared" si="4"/>
        <v>-1.0465433678164979E-2</v>
      </c>
      <c r="M34" s="12">
        <f t="shared" si="1"/>
        <v>1.0465433678164979E-2</v>
      </c>
      <c r="N34" s="12">
        <f t="shared" si="2"/>
        <v>0.51420125759965474</v>
      </c>
      <c r="P34" s="13">
        <f t="shared" si="5"/>
        <v>-1</v>
      </c>
      <c r="Q34" s="13">
        <f t="shared" si="7"/>
        <v>1</v>
      </c>
      <c r="R34" s="13"/>
      <c r="T34" s="12">
        <v>1.5175436907849825E-2</v>
      </c>
      <c r="U34" s="15" t="str">
        <f t="shared" si="6"/>
        <v/>
      </c>
    </row>
    <row r="35" spans="1:21" ht="14.5" customHeight="1" x14ac:dyDescent="0.35">
      <c r="A35" s="22"/>
      <c r="B35" s="22"/>
      <c r="C35" s="22"/>
      <c r="D35" s="23"/>
      <c r="H35">
        <v>42</v>
      </c>
      <c r="I35">
        <f>COUNTIF(Source_Data!$E$2:$E$1048576,"="&amp;H35)</f>
        <v>0</v>
      </c>
      <c r="J35" s="12">
        <f t="shared" ref="J35:J66" si="8">I35/totfirsttwo</f>
        <v>0</v>
      </c>
      <c r="K35" s="12">
        <f t="shared" si="3"/>
        <v>1.0219165181686028E-2</v>
      </c>
      <c r="L35" s="12">
        <f t="shared" si="4"/>
        <v>-1.0219165181686028E-2</v>
      </c>
      <c r="M35" s="12">
        <f t="shared" si="1"/>
        <v>1.0219165181686028E-2</v>
      </c>
      <c r="N35" s="12">
        <f t="shared" ref="N35:N66" si="9">(ABS(J35-K35)-IF((1/(2*$E$29))&lt;ABS(J35-K35),(1/(2*$E$29)),0))/(SQRT(K35*(1-K35)/$E$29))</f>
        <v>0.50805203321814707</v>
      </c>
      <c r="P35" s="13">
        <f t="shared" si="5"/>
        <v>-1</v>
      </c>
      <c r="Q35" s="13">
        <f t="shared" si="7"/>
        <v>0</v>
      </c>
      <c r="R35" s="13"/>
      <c r="T35" s="12">
        <v>1.4876928874178241E-2</v>
      </c>
      <c r="U35" s="15" t="str">
        <f t="shared" si="6"/>
        <v/>
      </c>
    </row>
    <row r="36" spans="1:21" ht="14.5" customHeight="1" x14ac:dyDescent="0.35">
      <c r="A36" s="1" t="s">
        <v>36</v>
      </c>
      <c r="B36" s="1" t="s">
        <v>37</v>
      </c>
      <c r="C36" s="21" t="s">
        <v>38</v>
      </c>
      <c r="H36">
        <v>43</v>
      </c>
      <c r="I36">
        <f>COUNTIF(Source_Data!$E$2:$E$1048576,"="&amp;H36)</f>
        <v>0</v>
      </c>
      <c r="J36" s="12">
        <f t="shared" si="8"/>
        <v>0</v>
      </c>
      <c r="K36" s="12">
        <f t="shared" si="3"/>
        <v>9.9842209066009231E-3</v>
      </c>
      <c r="L36" s="12">
        <f t="shared" si="4"/>
        <v>-9.9842209066009231E-3</v>
      </c>
      <c r="M36" s="12">
        <f t="shared" si="1"/>
        <v>9.9842209066009231E-3</v>
      </c>
      <c r="N36" s="12">
        <f t="shared" si="9"/>
        <v>0.50211828498614552</v>
      </c>
      <c r="P36" s="13">
        <f t="shared" si="5"/>
        <v>-1</v>
      </c>
      <c r="Q36" s="13">
        <f t="shared" si="7"/>
        <v>0</v>
      </c>
      <c r="R36" s="13"/>
      <c r="T36" s="12">
        <v>1.4591538568742471E-2</v>
      </c>
      <c r="U36" s="15" t="str">
        <f t="shared" si="6"/>
        <v/>
      </c>
    </row>
    <row r="37" spans="1:21" ht="14.5" customHeight="1" x14ac:dyDescent="0.35">
      <c r="A37" s="24">
        <v>0</v>
      </c>
      <c r="B37" s="24">
        <v>1.1999999999999999E-3</v>
      </c>
      <c r="C37" t="s">
        <v>39</v>
      </c>
      <c r="H37">
        <v>44</v>
      </c>
      <c r="I37">
        <f>COUNTIF(Source_Data!$E$2:$E$1048576,"="&amp;H37)</f>
        <v>0</v>
      </c>
      <c r="J37" s="12">
        <f t="shared" si="8"/>
        <v>0</v>
      </c>
      <c r="K37" s="12">
        <f t="shared" si="3"/>
        <v>9.7598372891562393E-3</v>
      </c>
      <c r="L37" s="12">
        <f t="shared" si="4"/>
        <v>-9.7598372891562393E-3</v>
      </c>
      <c r="M37" s="12">
        <f t="shared" si="1"/>
        <v>9.7598372891562393E-3</v>
      </c>
      <c r="N37" s="12">
        <f t="shared" si="9"/>
        <v>0.4963877149864438</v>
      </c>
      <c r="P37" s="13">
        <f t="shared" si="5"/>
        <v>-1</v>
      </c>
      <c r="Q37" s="13">
        <f t="shared" si="7"/>
        <v>0</v>
      </c>
      <c r="R37" s="13"/>
      <c r="T37" s="12">
        <v>1.4318402104447224E-2</v>
      </c>
      <c r="U37" s="15" t="str">
        <f t="shared" si="6"/>
        <v/>
      </c>
    </row>
    <row r="38" spans="1:21" ht="14.5" customHeight="1" x14ac:dyDescent="0.35">
      <c r="A38" s="24">
        <v>1.1999999999999999E-3</v>
      </c>
      <c r="B38" s="24">
        <v>1.8E-3</v>
      </c>
      <c r="C38" t="s">
        <v>40</v>
      </c>
      <c r="H38">
        <v>45</v>
      </c>
      <c r="I38">
        <f>COUNTIF(Source_Data!$E$2:$E$1048576,"="&amp;H38)</f>
        <v>0</v>
      </c>
      <c r="J38" s="12">
        <f t="shared" si="8"/>
        <v>0</v>
      </c>
      <c r="K38" s="12">
        <f t="shared" si="3"/>
        <v>9.5453179062303609E-3</v>
      </c>
      <c r="L38" s="12">
        <f t="shared" si="4"/>
        <v>-9.5453179062303609E-3</v>
      </c>
      <c r="M38" s="12">
        <f t="shared" si="1"/>
        <v>9.5453179062303609E-3</v>
      </c>
      <c r="N38" s="12">
        <f t="shared" si="9"/>
        <v>0.49084898607436495</v>
      </c>
      <c r="P38" s="13">
        <f t="shared" si="5"/>
        <v>-1</v>
      </c>
      <c r="Q38" s="13">
        <f t="shared" si="7"/>
        <v>0</v>
      </c>
      <c r="R38" s="13"/>
      <c r="T38" s="12">
        <v>1.4056730418938396E-2</v>
      </c>
      <c r="U38" s="15" t="str">
        <f t="shared" si="6"/>
        <v/>
      </c>
    </row>
    <row r="39" spans="1:21" ht="14.5" customHeight="1" x14ac:dyDescent="0.35">
      <c r="A39" s="24">
        <v>1.8E-3</v>
      </c>
      <c r="B39" s="24">
        <v>2.2000000000000001E-3</v>
      </c>
      <c r="C39" t="s">
        <v>41</v>
      </c>
      <c r="H39">
        <v>46</v>
      </c>
      <c r="I39">
        <f>COUNTIF(Source_Data!$E$2:$E$1048576,"="&amp;H39)</f>
        <v>0</v>
      </c>
      <c r="J39" s="12">
        <f t="shared" si="8"/>
        <v>0</v>
      </c>
      <c r="K39" s="12">
        <f t="shared" si="3"/>
        <v>9.3400262541434315E-3</v>
      </c>
      <c r="L39" s="12">
        <f t="shared" si="4"/>
        <v>-9.3400262541434315E-3</v>
      </c>
      <c r="M39" s="12">
        <f t="shared" si="1"/>
        <v>9.3400262541434315E-3</v>
      </c>
      <c r="N39" s="12">
        <f t="shared" si="9"/>
        <v>0.48549162747237207</v>
      </c>
      <c r="P39" s="13">
        <f t="shared" si="5"/>
        <v>-1</v>
      </c>
      <c r="Q39" s="13">
        <f t="shared" si="7"/>
        <v>0</v>
      </c>
      <c r="R39" s="13"/>
      <c r="T39" s="12">
        <v>1.3805801312951057E-2</v>
      </c>
      <c r="U39" s="15" t="str">
        <f t="shared" si="6"/>
        <v/>
      </c>
    </row>
    <row r="40" spans="1:21" ht="14.5" customHeight="1" x14ac:dyDescent="0.35">
      <c r="A40" s="24">
        <v>2.2000000000000001E-3</v>
      </c>
      <c r="B40" s="24">
        <v>1</v>
      </c>
      <c r="C40" t="s">
        <v>42</v>
      </c>
      <c r="H40">
        <v>47</v>
      </c>
      <c r="I40">
        <f>COUNTIF(Source_Data!$E$2:$E$1048576,"="&amp;H40)</f>
        <v>0</v>
      </c>
      <c r="J40" s="12">
        <f t="shared" si="8"/>
        <v>0</v>
      </c>
      <c r="K40" s="12">
        <f t="shared" si="3"/>
        <v>9.1433794398697189E-3</v>
      </c>
      <c r="L40" s="12">
        <f t="shared" si="4"/>
        <v>-9.1433794398697189E-3</v>
      </c>
      <c r="M40" s="12">
        <f t="shared" si="1"/>
        <v>9.1433794398697189E-3</v>
      </c>
      <c r="N40" s="12">
        <f t="shared" si="9"/>
        <v>0.4803059514607862</v>
      </c>
      <c r="P40" s="13">
        <f t="shared" si="5"/>
        <v>-1</v>
      </c>
      <c r="Q40" s="13">
        <f t="shared" si="7"/>
        <v>0</v>
      </c>
      <c r="R40" s="13"/>
      <c r="T40" s="12">
        <v>1.3564952486435647E-2</v>
      </c>
      <c r="U40" s="15" t="str">
        <f t="shared" si="6"/>
        <v/>
      </c>
    </row>
    <row r="41" spans="1:21" ht="14.5" customHeight="1" x14ac:dyDescent="0.35">
      <c r="H41">
        <v>48</v>
      </c>
      <c r="I41">
        <f>COUNTIF(Source_Data!$E$2:$E$1048576,"="&amp;H41)</f>
        <v>0</v>
      </c>
      <c r="J41" s="12">
        <f t="shared" si="8"/>
        <v>0</v>
      </c>
      <c r="K41" s="12">
        <f t="shared" si="3"/>
        <v>8.9548426529264119E-3</v>
      </c>
      <c r="L41" s="12">
        <f t="shared" si="4"/>
        <v>-8.9548426529264119E-3</v>
      </c>
      <c r="M41" s="12">
        <f t="shared" si="1"/>
        <v>8.9548426529264119E-3</v>
      </c>
      <c r="N41" s="12">
        <f t="shared" si="9"/>
        <v>0.47528297965547051</v>
      </c>
      <c r="P41" s="13">
        <f t="shared" si="5"/>
        <v>-1</v>
      </c>
      <c r="Q41" s="13">
        <f t="shared" si="7"/>
        <v>0</v>
      </c>
      <c r="R41" s="13"/>
      <c r="T41" s="12">
        <v>1.3333575429342591E-2</v>
      </c>
      <c r="U41" s="15" t="str">
        <f t="shared" si="6"/>
        <v/>
      </c>
    </row>
    <row r="42" spans="1:21" ht="14.5" customHeight="1" x14ac:dyDescent="0.35">
      <c r="H42">
        <v>49</v>
      </c>
      <c r="I42">
        <f>COUNTIF(Source_Data!$E$2:$E$1048576,"="&amp;H42)</f>
        <v>0</v>
      </c>
      <c r="J42" s="12">
        <f t="shared" si="8"/>
        <v>0</v>
      </c>
      <c r="K42" s="12">
        <f t="shared" si="3"/>
        <v>8.7739243075051522E-3</v>
      </c>
      <c r="L42" s="12">
        <f t="shared" si="4"/>
        <v>-8.7739243075051522E-3</v>
      </c>
      <c r="M42" s="12">
        <f t="shared" si="1"/>
        <v>8.7739243075051522E-3</v>
      </c>
      <c r="N42" s="12">
        <f t="shared" si="9"/>
        <v>0.4704143775952353</v>
      </c>
      <c r="P42" s="13">
        <f t="shared" si="5"/>
        <v>-1</v>
      </c>
      <c r="Q42" s="13">
        <f t="shared" si="7"/>
        <v>0</v>
      </c>
      <c r="R42" s="13"/>
      <c r="T42" s="12">
        <v>1.3111110046955997E-2</v>
      </c>
      <c r="U42" s="15" t="str">
        <f t="shared" si="6"/>
        <v/>
      </c>
    </row>
    <row r="43" spans="1:21" ht="14.5" customHeight="1" x14ac:dyDescent="0.35">
      <c r="H43">
        <v>50</v>
      </c>
      <c r="I43">
        <f>COUNTIF(Source_Data!$E$2:$E$1048576,"="&amp;H43)</f>
        <v>2</v>
      </c>
      <c r="J43" s="12">
        <f t="shared" si="8"/>
        <v>0.08</v>
      </c>
      <c r="K43" s="12">
        <f t="shared" si="3"/>
        <v>8.6001717619175692E-3</v>
      </c>
      <c r="L43" s="12">
        <f t="shared" si="4"/>
        <v>7.1399828238082427E-2</v>
      </c>
      <c r="M43" s="12">
        <f t="shared" si="1"/>
        <v>7.1399828238082427E-2</v>
      </c>
      <c r="N43" s="12">
        <f t="shared" si="9"/>
        <v>2.7832594344990294</v>
      </c>
      <c r="P43" s="13">
        <f t="shared" si="5"/>
        <v>1</v>
      </c>
      <c r="Q43" s="13">
        <f t="shared" si="7"/>
        <v>1</v>
      </c>
      <c r="R43" s="13"/>
      <c r="T43" s="12">
        <v>1.2897039918604365E-2</v>
      </c>
      <c r="U43" s="15">
        <f t="shared" si="6"/>
        <v>1</v>
      </c>
    </row>
    <row r="44" spans="1:21" ht="14.5" customHeight="1" x14ac:dyDescent="0.35">
      <c r="H44">
        <v>51</v>
      </c>
      <c r="I44">
        <f>COUNTIF(Source_Data!$E$2:$E$1048576,"="&amp;H44)</f>
        <v>0</v>
      </c>
      <c r="J44" s="12">
        <f t="shared" si="8"/>
        <v>0</v>
      </c>
      <c r="K44" s="12">
        <f t="shared" si="3"/>
        <v>8.4331675368627644E-3</v>
      </c>
      <c r="L44" s="12">
        <f t="shared" si="4"/>
        <v>-8.4331675368627644E-3</v>
      </c>
      <c r="M44" s="12">
        <f t="shared" si="1"/>
        <v>8.4331675368627644E-3</v>
      </c>
      <c r="N44" s="12">
        <f t="shared" si="9"/>
        <v>0.46110982165481063</v>
      </c>
      <c r="P44" s="13">
        <f t="shared" si="5"/>
        <v>-1</v>
      </c>
      <c r="Q44" s="13">
        <f t="shared" si="7"/>
        <v>1</v>
      </c>
      <c r="R44" s="13"/>
      <c r="T44" s="12">
        <v>1.2690888104207876E-2</v>
      </c>
      <c r="U44" s="15" t="str">
        <f t="shared" si="6"/>
        <v/>
      </c>
    </row>
    <row r="45" spans="1:21" ht="14.5" customHeight="1" x14ac:dyDescent="0.35">
      <c r="H45">
        <v>52</v>
      </c>
      <c r="I45">
        <f>COUNTIF(Source_Data!$E$2:$E$1048576,"="&amp;H45)</f>
        <v>0</v>
      </c>
      <c r="J45" s="12">
        <f t="shared" si="8"/>
        <v>0</v>
      </c>
      <c r="K45" s="12">
        <f t="shared" si="3"/>
        <v>8.2725259659898569E-3</v>
      </c>
      <c r="L45" s="12">
        <f t="shared" si="4"/>
        <v>-8.2725259659898569E-3</v>
      </c>
      <c r="M45" s="12">
        <f t="shared" si="1"/>
        <v>8.2725259659898569E-3</v>
      </c>
      <c r="N45" s="12">
        <f t="shared" si="9"/>
        <v>0.45665992548984796</v>
      </c>
      <c r="P45" s="13">
        <f t="shared" si="5"/>
        <v>-1</v>
      </c>
      <c r="Q45" s="13">
        <f t="shared" si="7"/>
        <v>0</v>
      </c>
      <c r="R45" s="13"/>
      <c r="T45" s="12">
        <v>1.2492213426090125E-2</v>
      </c>
      <c r="U45" s="15" t="str">
        <f t="shared" si="6"/>
        <v/>
      </c>
    </row>
    <row r="46" spans="1:21" ht="14.5" customHeight="1" x14ac:dyDescent="0.35">
      <c r="H46">
        <v>53</v>
      </c>
      <c r="I46">
        <f>COUNTIF(Source_Data!$E$2:$E$1048576,"="&amp;H46)</f>
        <v>0</v>
      </c>
      <c r="J46" s="12">
        <f t="shared" si="8"/>
        <v>0</v>
      </c>
      <c r="K46" s="12">
        <f t="shared" si="3"/>
        <v>8.1178902221794597E-3</v>
      </c>
      <c r="L46" s="12">
        <f t="shared" si="4"/>
        <v>-8.1178902221794597E-3</v>
      </c>
      <c r="M46" s="12">
        <f t="shared" si="1"/>
        <v>8.1178902221794597E-3</v>
      </c>
      <c r="N46" s="12">
        <f t="shared" si="9"/>
        <v>0.45233642657667544</v>
      </c>
      <c r="P46" s="13">
        <f t="shared" si="5"/>
        <v>-1</v>
      </c>
      <c r="Q46" s="13">
        <f t="shared" si="7"/>
        <v>0</v>
      </c>
      <c r="R46" s="13"/>
      <c r="T46" s="12">
        <v>1.2300607164277253E-2</v>
      </c>
      <c r="U46" s="15" t="str">
        <f t="shared" si="6"/>
        <v/>
      </c>
    </row>
    <row r="47" spans="1:21" ht="14.5" customHeight="1" x14ac:dyDescent="0.35">
      <c r="H47">
        <v>54</v>
      </c>
      <c r="I47">
        <f>COUNTIF(Source_Data!$E$2:$E$1048576,"="&amp;H47)</f>
        <v>0</v>
      </c>
      <c r="J47" s="12">
        <f t="shared" si="8"/>
        <v>0</v>
      </c>
      <c r="K47" s="12">
        <f t="shared" si="3"/>
        <v>7.9689296712753734E-3</v>
      </c>
      <c r="L47" s="12">
        <f t="shared" si="4"/>
        <v>-7.9689296712753734E-3</v>
      </c>
      <c r="M47" s="12">
        <f t="shared" si="1"/>
        <v>7.9689296712753734E-3</v>
      </c>
      <c r="N47" s="12">
        <f t="shared" si="9"/>
        <v>0.44813345205834687</v>
      </c>
      <c r="P47" s="13">
        <f t="shared" si="5"/>
        <v>-1</v>
      </c>
      <c r="Q47" s="13">
        <f t="shared" si="7"/>
        <v>0</v>
      </c>
      <c r="R47" s="13"/>
      <c r="T47" s="12">
        <v>1.2115690112527907E-2</v>
      </c>
      <c r="U47" s="15" t="str">
        <f t="shared" si="6"/>
        <v/>
      </c>
    </row>
    <row r="48" spans="1:21" ht="14.5" customHeight="1" x14ac:dyDescent="0.35">
      <c r="H48">
        <v>55</v>
      </c>
      <c r="I48">
        <f>COUNTIF(Source_Data!$E$2:$E$1048576,"="&amp;H48)</f>
        <v>0</v>
      </c>
      <c r="J48" s="12">
        <f t="shared" si="8"/>
        <v>0</v>
      </c>
      <c r="K48" s="12">
        <f t="shared" si="3"/>
        <v>7.8253375119565257E-3</v>
      </c>
      <c r="L48" s="12">
        <f t="shared" si="4"/>
        <v>-7.8253375119565257E-3</v>
      </c>
      <c r="M48" s="12">
        <f t="shared" si="1"/>
        <v>7.8253375119565257E-3</v>
      </c>
      <c r="N48" s="12">
        <f t="shared" si="9"/>
        <v>0.44404550414866156</v>
      </c>
      <c r="P48" s="13">
        <f t="shared" si="5"/>
        <v>-1</v>
      </c>
      <c r="Q48" s="13">
        <f t="shared" si="7"/>
        <v>0</v>
      </c>
      <c r="R48" s="13"/>
      <c r="T48" s="12">
        <v>1.1937109949900323E-2</v>
      </c>
      <c r="U48" s="15" t="str">
        <f t="shared" si="6"/>
        <v/>
      </c>
    </row>
    <row r="49" spans="8:21" ht="14.5" customHeight="1" x14ac:dyDescent="0.35">
      <c r="H49">
        <v>56</v>
      </c>
      <c r="I49">
        <f>COUNTIF(Source_Data!$E$2:$E$1048576,"="&amp;H49)</f>
        <v>0</v>
      </c>
      <c r="J49" s="12">
        <f t="shared" si="8"/>
        <v>0</v>
      </c>
      <c r="K49" s="12">
        <f t="shared" si="3"/>
        <v>7.6868286662909553E-3</v>
      </c>
      <c r="L49" s="12">
        <f t="shared" si="4"/>
        <v>-7.6868286662909553E-3</v>
      </c>
      <c r="M49" s="12">
        <f t="shared" si="1"/>
        <v>7.6868286662909553E-3</v>
      </c>
      <c r="N49" s="12">
        <f t="shared" si="9"/>
        <v>0.44006742988473097</v>
      </c>
      <c r="P49" s="13">
        <f t="shared" si="5"/>
        <v>-1</v>
      </c>
      <c r="Q49" s="13">
        <f t="shared" si="7"/>
        <v>0</v>
      </c>
      <c r="R49" s="13"/>
      <c r="T49" s="12">
        <v>1.1764538889028496E-2</v>
      </c>
      <c r="U49" s="15" t="str">
        <f t="shared" si="6"/>
        <v/>
      </c>
    </row>
    <row r="50" spans="8:21" ht="14.5" customHeight="1" x14ac:dyDescent="0.35">
      <c r="H50">
        <v>57</v>
      </c>
      <c r="I50">
        <f>COUNTIF(Source_Data!$E$2:$E$1048576,"="&amp;H50)</f>
        <v>0</v>
      </c>
      <c r="J50" s="12">
        <f t="shared" si="8"/>
        <v>0</v>
      </c>
      <c r="K50" s="12">
        <f t="shared" si="3"/>
        <v>7.5531378904459068E-3</v>
      </c>
      <c r="L50" s="12">
        <f t="shared" si="4"/>
        <v>-7.5531378904459068E-3</v>
      </c>
      <c r="M50" s="12">
        <f t="shared" si="1"/>
        <v>7.5531378904459068E-3</v>
      </c>
      <c r="N50" s="12">
        <f t="shared" si="9"/>
        <v>0.4361943938085186</v>
      </c>
      <c r="P50" s="13">
        <f t="shared" si="5"/>
        <v>-1</v>
      </c>
      <c r="Q50" s="13">
        <f t="shared" si="7"/>
        <v>0</v>
      </c>
      <c r="R50" s="13"/>
      <c r="T50" s="12">
        <v>1.159767156764922E-2</v>
      </c>
      <c r="U50" s="15" t="str">
        <f t="shared" si="6"/>
        <v/>
      </c>
    </row>
    <row r="51" spans="8:21" ht="14.5" customHeight="1" x14ac:dyDescent="0.35">
      <c r="H51">
        <v>58</v>
      </c>
      <c r="I51">
        <f>COUNTIF(Source_Data!$E$2:$E$1048576,"="&amp;H51)</f>
        <v>0</v>
      </c>
      <c r="J51" s="12">
        <f t="shared" si="8"/>
        <v>0</v>
      </c>
      <c r="K51" s="12">
        <f t="shared" si="3"/>
        <v>7.4240180792068747E-3</v>
      </c>
      <c r="L51" s="12">
        <f t="shared" si="4"/>
        <v>-7.4240180792068747E-3</v>
      </c>
      <c r="M51" s="12">
        <f t="shared" si="1"/>
        <v>7.4240180792068747E-3</v>
      </c>
      <c r="N51" s="12">
        <f t="shared" si="9"/>
        <v>0.43242185324799454</v>
      </c>
      <c r="P51" s="13">
        <f t="shared" si="5"/>
        <v>-1</v>
      </c>
      <c r="Q51" s="13">
        <f t="shared" si="7"/>
        <v>0</v>
      </c>
      <c r="R51" s="13"/>
      <c r="T51" s="12">
        <v>1.1436223154475827E-2</v>
      </c>
      <c r="U51" s="15" t="str">
        <f t="shared" si="6"/>
        <v/>
      </c>
    </row>
    <row r="52" spans="8:21" ht="14.5" customHeight="1" x14ac:dyDescent="0.35">
      <c r="H52">
        <v>59</v>
      </c>
      <c r="I52">
        <f>COUNTIF(Source_Data!$E$2:$E$1048576,"="&amp;H52)</f>
        <v>0</v>
      </c>
      <c r="J52" s="12">
        <f t="shared" si="8"/>
        <v>0</v>
      </c>
      <c r="K52" s="12">
        <f t="shared" si="3"/>
        <v>7.2992387414994231E-3</v>
      </c>
      <c r="L52" s="12">
        <f t="shared" si="4"/>
        <v>-7.2992387414994231E-3</v>
      </c>
      <c r="M52" s="12">
        <f t="shared" si="1"/>
        <v>7.2992387414994231E-3</v>
      </c>
      <c r="N52" s="12">
        <f t="shared" si="9"/>
        <v>0.42874553591049497</v>
      </c>
      <c r="P52" s="13">
        <f t="shared" si="5"/>
        <v>-1</v>
      </c>
      <c r="Q52" s="13">
        <f t="shared" si="7"/>
        <v>0</v>
      </c>
      <c r="R52" s="13"/>
      <c r="T52" s="12">
        <v>1.127992764437631E-2</v>
      </c>
      <c r="U52" s="15" t="str">
        <f t="shared" si="6"/>
        <v/>
      </c>
    </row>
    <row r="53" spans="8:21" ht="14.5" customHeight="1" x14ac:dyDescent="0.35">
      <c r="H53">
        <v>60</v>
      </c>
      <c r="I53">
        <f>COUNTIF(Source_Data!$E$2:$E$1048576,"="&amp;H53)</f>
        <v>2</v>
      </c>
      <c r="J53" s="12">
        <f t="shared" si="8"/>
        <v>0.08</v>
      </c>
      <c r="K53" s="12">
        <f t="shared" si="3"/>
        <v>7.1785846271233758E-3</v>
      </c>
      <c r="L53" s="12">
        <f t="shared" si="4"/>
        <v>7.2821415372876619E-2</v>
      </c>
      <c r="M53" s="12">
        <f t="shared" si="1"/>
        <v>7.2821415372876619E-2</v>
      </c>
      <c r="N53" s="12">
        <f t="shared" si="9"/>
        <v>3.1284200310222299</v>
      </c>
      <c r="P53" s="13">
        <f t="shared" si="5"/>
        <v>1</v>
      </c>
      <c r="Q53" s="13">
        <f t="shared" si="7"/>
        <v>1</v>
      </c>
      <c r="R53" s="13"/>
      <c r="T53" s="12">
        <v>1.1128536321105224E-2</v>
      </c>
      <c r="U53" s="15">
        <f t="shared" si="6"/>
        <v>1</v>
      </c>
    </row>
    <row r="54" spans="8:21" ht="14.5" customHeight="1" x14ac:dyDescent="0.35">
      <c r="H54">
        <v>61</v>
      </c>
      <c r="I54">
        <f>COUNTIF(Source_Data!$E$2:$E$1048576,"="&amp;H54)</f>
        <v>0</v>
      </c>
      <c r="J54" s="12">
        <f t="shared" si="8"/>
        <v>0</v>
      </c>
      <c r="K54" s="12">
        <f t="shared" si="3"/>
        <v>7.0618544874868489E-3</v>
      </c>
      <c r="L54" s="12">
        <f t="shared" si="4"/>
        <v>-7.0618544874868489E-3</v>
      </c>
      <c r="M54" s="12">
        <f t="shared" si="1"/>
        <v>7.0618544874868489E-3</v>
      </c>
      <c r="N54" s="12">
        <f t="shared" si="9"/>
        <v>0.42166571339642611</v>
      </c>
      <c r="P54" s="13">
        <f t="shared" si="5"/>
        <v>-1</v>
      </c>
      <c r="Q54" s="13">
        <f t="shared" si="7"/>
        <v>1</v>
      </c>
      <c r="R54" s="13"/>
      <c r="T54" s="12">
        <v>1.0981816368655781E-2</v>
      </c>
      <c r="U54" s="15" t="str">
        <f t="shared" si="6"/>
        <v/>
      </c>
    </row>
    <row r="55" spans="8:21" ht="14.5" customHeight="1" x14ac:dyDescent="0.35">
      <c r="H55">
        <v>62</v>
      </c>
      <c r="I55">
        <f>COUNTIF(Source_Data!$E$2:$E$1048576,"="&amp;H55)</f>
        <v>0</v>
      </c>
      <c r="J55" s="12">
        <f t="shared" si="8"/>
        <v>0</v>
      </c>
      <c r="K55" s="12">
        <f t="shared" si="3"/>
        <v>6.9488599553278246E-3</v>
      </c>
      <c r="L55" s="12">
        <f t="shared" si="4"/>
        <v>-6.9488599553278246E-3</v>
      </c>
      <c r="M55" s="12">
        <f t="shared" si="1"/>
        <v>6.9488599553278246E-3</v>
      </c>
      <c r="N55" s="12">
        <f t="shared" si="9"/>
        <v>0.41825484142816621</v>
      </c>
      <c r="P55" s="13">
        <f t="shared" si="5"/>
        <v>-1</v>
      </c>
      <c r="Q55" s="13">
        <f t="shared" si="7"/>
        <v>0</v>
      </c>
      <c r="R55" s="13"/>
      <c r="T55" s="12">
        <v>1.0839549614703741E-2</v>
      </c>
      <c r="U55" s="15" t="str">
        <f t="shared" si="6"/>
        <v/>
      </c>
    </row>
    <row r="56" spans="8:21" ht="14.5" customHeight="1" x14ac:dyDescent="0.35">
      <c r="H56">
        <v>63</v>
      </c>
      <c r="I56">
        <f>COUNTIF(Source_Data!$E$2:$E$1048576,"="&amp;H56)</f>
        <v>0</v>
      </c>
      <c r="J56" s="12">
        <f t="shared" si="8"/>
        <v>0</v>
      </c>
      <c r="K56" s="12">
        <f t="shared" si="3"/>
        <v>6.8394245303054421E-3</v>
      </c>
      <c r="L56" s="12">
        <f t="shared" si="4"/>
        <v>-6.8394245303054421E-3</v>
      </c>
      <c r="M56" s="12">
        <f t="shared" si="1"/>
        <v>6.8394245303054421E-3</v>
      </c>
      <c r="N56" s="12">
        <f t="shared" si="9"/>
        <v>0.41492542685931871</v>
      </c>
      <c r="P56" s="13">
        <f t="shared" si="5"/>
        <v>-1</v>
      </c>
      <c r="Q56" s="13">
        <f t="shared" si="7"/>
        <v>0</v>
      </c>
      <c r="R56" s="13"/>
      <c r="T56" s="12">
        <v>1.0701531391688331E-2</v>
      </c>
      <c r="U56" s="15" t="str">
        <f t="shared" si="6"/>
        <v/>
      </c>
    </row>
    <row r="57" spans="8:21" ht="14.5" customHeight="1" x14ac:dyDescent="0.35">
      <c r="H57">
        <v>64</v>
      </c>
      <c r="I57">
        <f>COUNTIF(Source_Data!$E$2:$E$1048576,"="&amp;H57)</f>
        <v>0</v>
      </c>
      <c r="J57" s="12">
        <f t="shared" si="8"/>
        <v>0</v>
      </c>
      <c r="K57" s="12">
        <f t="shared" si="3"/>
        <v>6.7333826589684028E-3</v>
      </c>
      <c r="L57" s="12">
        <f t="shared" si="4"/>
        <v>-6.7333826589684028E-3</v>
      </c>
      <c r="M57" s="12">
        <f t="shared" si="1"/>
        <v>6.7333826589684028E-3</v>
      </c>
      <c r="N57" s="12">
        <f t="shared" si="9"/>
        <v>0.4116742781492726</v>
      </c>
      <c r="P57" s="13">
        <f t="shared" si="5"/>
        <v>-1</v>
      </c>
      <c r="Q57" s="13">
        <f t="shared" si="7"/>
        <v>0</v>
      </c>
      <c r="R57" s="13"/>
      <c r="T57" s="12">
        <v>1.0567569502855208E-2</v>
      </c>
      <c r="U57" s="15" t="str">
        <f t="shared" si="6"/>
        <v/>
      </c>
    </row>
    <row r="58" spans="8:21" ht="14.5" customHeight="1" x14ac:dyDescent="0.35">
      <c r="H58">
        <v>65</v>
      </c>
      <c r="I58">
        <f>COUNTIF(Source_Data!$E$2:$E$1048576,"="&amp;H58)</f>
        <v>0</v>
      </c>
      <c r="J58" s="12">
        <f t="shared" si="8"/>
        <v>0</v>
      </c>
      <c r="K58" s="12">
        <f t="shared" si="3"/>
        <v>6.6305788990130756E-3</v>
      </c>
      <c r="L58" s="12">
        <f t="shared" si="4"/>
        <v>-6.6305788990130756E-3</v>
      </c>
      <c r="M58" s="12">
        <f t="shared" si="1"/>
        <v>6.6305788990130756E-3</v>
      </c>
      <c r="N58" s="12">
        <f t="shared" si="9"/>
        <v>0.40849837612676854</v>
      </c>
      <c r="P58" s="13">
        <f t="shared" si="5"/>
        <v>-1</v>
      </c>
      <c r="Q58" s="13">
        <f t="shared" si="7"/>
        <v>0</v>
      </c>
      <c r="R58" s="13"/>
      <c r="T58" s="12">
        <v>1.0437483282126838E-2</v>
      </c>
      <c r="U58" s="15" t="str">
        <f t="shared" si="6"/>
        <v/>
      </c>
    </row>
    <row r="59" spans="8:21" ht="14.5" customHeight="1" x14ac:dyDescent="0.35">
      <c r="H59">
        <v>66</v>
      </c>
      <c r="I59">
        <f>COUNTIF(Source_Data!$E$2:$E$1048576,"="&amp;H59)</f>
        <v>0</v>
      </c>
      <c r="J59" s="12">
        <f t="shared" si="8"/>
        <v>0</v>
      </c>
      <c r="K59" s="12">
        <f t="shared" si="3"/>
        <v>6.530867158957755E-3</v>
      </c>
      <c r="L59" s="12">
        <f t="shared" si="4"/>
        <v>-6.530867158957755E-3</v>
      </c>
      <c r="M59" s="12">
        <f t="shared" si="1"/>
        <v>6.530867158957755E-3</v>
      </c>
      <c r="N59" s="12">
        <f t="shared" si="9"/>
        <v>0.40539486220221954</v>
      </c>
      <c r="P59" s="13">
        <f t="shared" si="5"/>
        <v>-1</v>
      </c>
      <c r="Q59" s="13">
        <f t="shared" si="7"/>
        <v>0</v>
      </c>
      <c r="R59" s="13"/>
      <c r="T59" s="12">
        <v>1.031110273799739E-2</v>
      </c>
      <c r="U59" s="15" t="str">
        <f t="shared" si="6"/>
        <v/>
      </c>
    </row>
    <row r="60" spans="8:21" ht="14.5" customHeight="1" x14ac:dyDescent="0.35">
      <c r="H60">
        <v>67</v>
      </c>
      <c r="I60">
        <f>COUNTIF(Source_Data!$E$2:$E$1048576,"="&amp;H60)</f>
        <v>0</v>
      </c>
      <c r="J60" s="12">
        <f t="shared" si="8"/>
        <v>0</v>
      </c>
      <c r="K60" s="12">
        <f t="shared" si="3"/>
        <v>6.4341100054099033E-3</v>
      </c>
      <c r="L60" s="12">
        <f t="shared" si="4"/>
        <v>-6.4341100054099033E-3</v>
      </c>
      <c r="M60" s="12">
        <f t="shared" si="1"/>
        <v>6.4341100054099033E-3</v>
      </c>
      <c r="N60" s="12">
        <f t="shared" si="9"/>
        <v>0.40236102755054887</v>
      </c>
      <c r="P60" s="13">
        <f t="shared" si="5"/>
        <v>-1</v>
      </c>
      <c r="Q60" s="13">
        <f t="shared" si="7"/>
        <v>0</v>
      </c>
      <c r="R60" s="13"/>
      <c r="T60" s="12">
        <v>1.0188267772802177E-2</v>
      </c>
      <c r="U60" s="15" t="str">
        <f t="shared" si="6"/>
        <v/>
      </c>
    </row>
    <row r="61" spans="8:21" ht="14.5" customHeight="1" x14ac:dyDescent="0.35">
      <c r="H61">
        <v>68</v>
      </c>
      <c r="I61">
        <f>COUNTIF(Source_Data!$E$2:$E$1048576,"="&amp;H61)</f>
        <v>0</v>
      </c>
      <c r="J61" s="12">
        <f t="shared" si="8"/>
        <v>0</v>
      </c>
      <c r="K61" s="12">
        <f t="shared" si="3"/>
        <v>6.3401780310189748E-3</v>
      </c>
      <c r="L61" s="12">
        <f t="shared" si="4"/>
        <v>-6.3401780310189748E-3</v>
      </c>
      <c r="M61" s="12">
        <f t="shared" si="1"/>
        <v>6.3401780310189748E-3</v>
      </c>
      <c r="N61" s="12">
        <f t="shared" si="9"/>
        <v>0.39939430317152708</v>
      </c>
      <c r="P61" s="13">
        <f t="shared" si="5"/>
        <v>-1</v>
      </c>
      <c r="Q61" s="13">
        <f t="shared" si="7"/>
        <v>0</v>
      </c>
      <c r="R61" s="13"/>
      <c r="T61" s="12">
        <v>1.0068827469718203E-2</v>
      </c>
      <c r="U61" s="15" t="str">
        <f t="shared" si="6"/>
        <v/>
      </c>
    </row>
    <row r="62" spans="8:21" ht="14.5" customHeight="1" x14ac:dyDescent="0.35">
      <c r="H62">
        <v>69</v>
      </c>
      <c r="I62">
        <f>COUNTIF(Source_Data!$E$2:$E$1048576,"="&amp;H62)</f>
        <v>0</v>
      </c>
      <c r="J62" s="12">
        <f t="shared" si="8"/>
        <v>0</v>
      </c>
      <c r="K62" s="12">
        <f t="shared" si="3"/>
        <v>6.2489492770015425E-3</v>
      </c>
      <c r="L62" s="12">
        <f t="shared" si="4"/>
        <v>-6.2489492770015425E-3</v>
      </c>
      <c r="M62" s="12">
        <f t="shared" si="1"/>
        <v>6.2489492770015425E-3</v>
      </c>
      <c r="N62" s="12">
        <f t="shared" si="9"/>
        <v>0.39649225074469918</v>
      </c>
      <c r="P62" s="13">
        <f t="shared" si="5"/>
        <v>-1</v>
      </c>
      <c r="Q62" s="13">
        <f t="shared" si="7"/>
        <v>0</v>
      </c>
      <c r="R62" s="13"/>
      <c r="T62" s="12">
        <v>9.9526394407254345E-3</v>
      </c>
      <c r="U62" s="15" t="str">
        <f t="shared" si="6"/>
        <v/>
      </c>
    </row>
    <row r="63" spans="8:21" ht="14.5" customHeight="1" x14ac:dyDescent="0.35">
      <c r="H63">
        <v>70</v>
      </c>
      <c r="I63">
        <f>COUNTIF(Source_Data!$E$2:$E$1048576,"="&amp;H63)</f>
        <v>2</v>
      </c>
      <c r="J63" s="12">
        <f t="shared" si="8"/>
        <v>0.08</v>
      </c>
      <c r="K63" s="12">
        <f t="shared" si="3"/>
        <v>6.1603087048184334E-3</v>
      </c>
      <c r="L63" s="12">
        <f t="shared" si="4"/>
        <v>7.3839691295181573E-2</v>
      </c>
      <c r="M63" s="12">
        <f t="shared" si="1"/>
        <v>7.3839691295181573E-2</v>
      </c>
      <c r="N63" s="12">
        <f t="shared" si="9"/>
        <v>3.4404334281774931</v>
      </c>
      <c r="P63" s="13">
        <f t="shared" si="5"/>
        <v>1</v>
      </c>
      <c r="Q63" s="13">
        <f t="shared" si="7"/>
        <v>1</v>
      </c>
      <c r="R63" s="13"/>
      <c r="T63" s="12">
        <v>9.8395692295208583E-3</v>
      </c>
      <c r="U63" s="15">
        <f t="shared" si="6"/>
        <v>1</v>
      </c>
    </row>
    <row r="64" spans="8:21" ht="14.5" customHeight="1" x14ac:dyDescent="0.35">
      <c r="H64">
        <v>71</v>
      </c>
      <c r="I64">
        <f>COUNTIF(Source_Data!$E$2:$E$1048576,"="&amp;H64)</f>
        <v>0</v>
      </c>
      <c r="J64" s="12">
        <f t="shared" si="8"/>
        <v>0</v>
      </c>
      <c r="K64" s="12">
        <f t="shared" si="3"/>
        <v>6.0741477121931658E-3</v>
      </c>
      <c r="L64" s="12">
        <f t="shared" si="4"/>
        <v>-6.0741477121931658E-3</v>
      </c>
      <c r="M64" s="12">
        <f t="shared" si="1"/>
        <v>6.0741477121931658E-3</v>
      </c>
      <c r="N64" s="12">
        <f t="shared" si="9"/>
        <v>0.39087301197208502</v>
      </c>
      <c r="P64" s="13">
        <f t="shared" si="5"/>
        <v>-1</v>
      </c>
      <c r="Q64" s="13">
        <f t="shared" si="7"/>
        <v>1</v>
      </c>
      <c r="R64" s="13"/>
      <c r="T64" s="12">
        <v>9.7294897640492744E-3</v>
      </c>
      <c r="U64" s="15" t="str">
        <f t="shared" si="6"/>
        <v/>
      </c>
    </row>
    <row r="65" spans="8:21" ht="14.5" customHeight="1" x14ac:dyDescent="0.35">
      <c r="H65">
        <v>72</v>
      </c>
      <c r="I65">
        <f>COUNTIF(Source_Data!$E$2:$E$1048576,"="&amp;H65)</f>
        <v>0</v>
      </c>
      <c r="J65" s="12">
        <f t="shared" si="8"/>
        <v>0</v>
      </c>
      <c r="K65" s="12">
        <f t="shared" si="3"/>
        <v>5.9903636891874201E-3</v>
      </c>
      <c r="L65" s="12">
        <f t="shared" si="4"/>
        <v>-5.9903636891874201E-3</v>
      </c>
      <c r="M65" s="12">
        <f t="shared" si="1"/>
        <v>5.9903636891874201E-3</v>
      </c>
      <c r="N65" s="12">
        <f t="shared" si="9"/>
        <v>0.38815152977669853</v>
      </c>
      <c r="P65" s="13">
        <f t="shared" si="5"/>
        <v>-1</v>
      </c>
      <c r="Q65" s="13">
        <f t="shared" si="7"/>
        <v>0</v>
      </c>
      <c r="R65" s="13"/>
      <c r="T65" s="12">
        <v>9.6222808538941971E-3</v>
      </c>
      <c r="U65" s="15" t="str">
        <f t="shared" si="6"/>
        <v/>
      </c>
    </row>
    <row r="66" spans="8:21" ht="14.5" customHeight="1" x14ac:dyDescent="0.35">
      <c r="H66">
        <v>73</v>
      </c>
      <c r="I66">
        <f>COUNTIF(Source_Data!$E$2:$E$1048576,"="&amp;H66)</f>
        <v>0</v>
      </c>
      <c r="J66" s="12">
        <f t="shared" si="8"/>
        <v>0</v>
      </c>
      <c r="K66" s="12">
        <f t="shared" si="3"/>
        <v>5.9088596105203147E-3</v>
      </c>
      <c r="L66" s="12">
        <f t="shared" si="4"/>
        <v>-5.9088596105203147E-3</v>
      </c>
      <c r="M66" s="12">
        <f t="shared" si="1"/>
        <v>5.9088596105203147E-3</v>
      </c>
      <c r="N66" s="12">
        <f t="shared" si="9"/>
        <v>0.38548611402659549</v>
      </c>
      <c r="P66" s="13">
        <f t="shared" si="5"/>
        <v>-1</v>
      </c>
      <c r="Q66" s="13">
        <f t="shared" si="7"/>
        <v>0</v>
      </c>
      <c r="R66" s="13"/>
      <c r="T66" s="12">
        <v>9.5178287282926075E-3</v>
      </c>
      <c r="U66" s="15" t="str">
        <f t="shared" si="6"/>
        <v/>
      </c>
    </row>
    <row r="67" spans="8:21" ht="14.5" customHeight="1" x14ac:dyDescent="0.35">
      <c r="H67">
        <v>74</v>
      </c>
      <c r="I67">
        <f>COUNTIF(Source_Data!$E$2:$E$1048576,"="&amp;H67)</f>
        <v>0</v>
      </c>
      <c r="J67" s="12">
        <f t="shared" ref="J67:J91" si="10">I67/totfirsttwo</f>
        <v>0</v>
      </c>
      <c r="K67" s="12">
        <f t="shared" si="3"/>
        <v>5.8295436607238909E-3</v>
      </c>
      <c r="L67" s="12">
        <f t="shared" si="4"/>
        <v>-5.8295436607238909E-3</v>
      </c>
      <c r="M67" s="12">
        <f t="shared" ref="M67:M92" si="11">ABS(L67)</f>
        <v>5.8295436607238909E-3</v>
      </c>
      <c r="N67" s="12">
        <f t="shared" ref="N67:N92" si="12">(ABS(J67-K67)-IF((1/(2*$E$29))&lt;ABS(J67-K67),(1/(2*$E$29)),0))/(SQRT(K67*(1-K67)/$E$29))</f>
        <v>0.38287486566863432</v>
      </c>
      <c r="P67" s="13">
        <f t="shared" si="5"/>
        <v>-1</v>
      </c>
      <c r="Q67" s="13">
        <f t="shared" si="7"/>
        <v>0</v>
      </c>
      <c r="R67" s="13"/>
      <c r="T67" s="12">
        <v>9.4160256109843479E-3</v>
      </c>
      <c r="U67" s="15" t="str">
        <f t="shared" si="6"/>
        <v/>
      </c>
    </row>
    <row r="68" spans="8:21" ht="14.5" customHeight="1" x14ac:dyDescent="0.35">
      <c r="H68">
        <v>75</v>
      </c>
      <c r="I68">
        <f>COUNTIF(Source_Data!$E$2:$E$1048576,"="&amp;H68)</f>
        <v>0</v>
      </c>
      <c r="J68" s="12">
        <f t="shared" si="10"/>
        <v>0</v>
      </c>
      <c r="K68" s="12">
        <f t="shared" ref="K68:K92" si="13">LOG(1+1/H68)</f>
        <v>5.7523288890913415E-3</v>
      </c>
      <c r="L68" s="12">
        <f t="shared" ref="L68:L92" si="14">J68-K68</f>
        <v>-5.7523288890913415E-3</v>
      </c>
      <c r="M68" s="12">
        <f t="shared" si="11"/>
        <v>5.7523288890913415E-3</v>
      </c>
      <c r="N68" s="12">
        <f t="shared" si="12"/>
        <v>0.3803159745014828</v>
      </c>
      <c r="P68" s="13">
        <f t="shared" ref="P68:P92" si="15">IF(J68&gt;K68,1,-1)</f>
        <v>-1</v>
      </c>
      <c r="Q68" s="13">
        <f t="shared" si="7"/>
        <v>0</v>
      </c>
      <c r="R68" s="13"/>
      <c r="T68" s="12">
        <v>9.3167693285097115E-3</v>
      </c>
      <c r="U68" s="15" t="str">
        <f t="shared" ref="U68:U92" si="16">IF(J68&gt;T68,1,"")</f>
        <v/>
      </c>
    </row>
    <row r="69" spans="8:21" ht="14.5" customHeight="1" x14ac:dyDescent="0.35">
      <c r="H69">
        <v>76</v>
      </c>
      <c r="I69">
        <f>COUNTIF(Source_Data!$E$2:$E$1048576,"="&amp;H69)</f>
        <v>0</v>
      </c>
      <c r="J69" s="12">
        <f t="shared" si="10"/>
        <v>0</v>
      </c>
      <c r="K69" s="12">
        <f t="shared" si="13"/>
        <v>5.6771328916904893E-3</v>
      </c>
      <c r="L69" s="12">
        <f t="shared" si="14"/>
        <v>-5.6771328916904893E-3</v>
      </c>
      <c r="M69" s="12">
        <f t="shared" si="11"/>
        <v>5.6771328916904893E-3</v>
      </c>
      <c r="N69" s="12">
        <f t="shared" si="12"/>
        <v>0.37780771390107892</v>
      </c>
      <c r="P69" s="13">
        <f t="shared" si="15"/>
        <v>-1</v>
      </c>
      <c r="Q69" s="13">
        <f t="shared" ref="Q69:Q92" si="17">IF(P69=P68,0,1)</f>
        <v>0</v>
      </c>
      <c r="R69" s="13"/>
      <c r="T69" s="12">
        <v>9.2199629489176406E-3</v>
      </c>
      <c r="U69" s="15" t="str">
        <f t="shared" si="16"/>
        <v/>
      </c>
    </row>
    <row r="70" spans="8:21" ht="14.5" customHeight="1" x14ac:dyDescent="0.35">
      <c r="H70">
        <v>77</v>
      </c>
      <c r="I70">
        <f>COUNTIF(Source_Data!$E$2:$E$1048576,"="&amp;H70)</f>
        <v>0</v>
      </c>
      <c r="J70" s="12">
        <f t="shared" si="10"/>
        <v>0</v>
      </c>
      <c r="K70" s="12">
        <f t="shared" si="13"/>
        <v>5.6038775179984845E-3</v>
      </c>
      <c r="L70" s="12">
        <f t="shared" si="14"/>
        <v>-5.6038775179984845E-3</v>
      </c>
      <c r="M70" s="12">
        <f t="shared" si="11"/>
        <v>5.6038775179984845E-3</v>
      </c>
      <c r="N70" s="12">
        <f t="shared" si="12"/>
        <v>0.37534843592382788</v>
      </c>
      <c r="P70" s="13">
        <f t="shared" si="15"/>
        <v>-1</v>
      </c>
      <c r="Q70" s="13">
        <f t="shared" si="17"/>
        <v>0</v>
      </c>
      <c r="R70" s="13"/>
      <c r="T70" s="12">
        <v>9.1255144481608742E-3</v>
      </c>
      <c r="U70" s="15" t="str">
        <f t="shared" si="16"/>
        <v/>
      </c>
    </row>
    <row r="71" spans="8:21" ht="14.5" customHeight="1" x14ac:dyDescent="0.35">
      <c r="H71">
        <v>78</v>
      </c>
      <c r="I71">
        <f>COUNTIF(Source_Data!$E$2:$E$1048576,"="&amp;H71)</f>
        <v>0</v>
      </c>
      <c r="J71" s="12">
        <f t="shared" si="10"/>
        <v>0</v>
      </c>
      <c r="K71" s="12">
        <f t="shared" si="13"/>
        <v>5.5324885999610066E-3</v>
      </c>
      <c r="L71" s="12">
        <f t="shared" si="14"/>
        <v>-5.5324885999610066E-3</v>
      </c>
      <c r="M71" s="12">
        <f t="shared" si="11"/>
        <v>5.5324885999610066E-3</v>
      </c>
      <c r="N71" s="12">
        <f t="shared" si="12"/>
        <v>0.37293656675594405</v>
      </c>
      <c r="P71" s="13">
        <f t="shared" si="15"/>
        <v>-1</v>
      </c>
      <c r="Q71" s="13">
        <f t="shared" si="17"/>
        <v>0</v>
      </c>
      <c r="R71" s="13"/>
      <c r="T71" s="12">
        <v>9.0333364017278484E-3</v>
      </c>
      <c r="U71" s="15" t="str">
        <f t="shared" si="16"/>
        <v/>
      </c>
    </row>
    <row r="72" spans="8:21" ht="14.5" customHeight="1" x14ac:dyDescent="0.35">
      <c r="H72">
        <v>79</v>
      </c>
      <c r="I72">
        <f>COUNTIF(Source_Data!$E$2:$E$1048576,"="&amp;H72)</f>
        <v>0</v>
      </c>
      <c r="J72" s="12">
        <f t="shared" si="10"/>
        <v>0</v>
      </c>
      <c r="K72" s="12">
        <f t="shared" si="13"/>
        <v>5.4628957015021868E-3</v>
      </c>
      <c r="L72" s="12">
        <f t="shared" si="14"/>
        <v>-5.4628957015021868E-3</v>
      </c>
      <c r="M72" s="12">
        <f t="shared" si="11"/>
        <v>5.4628957015021868E-3</v>
      </c>
      <c r="N72" s="12">
        <f t="shared" si="12"/>
        <v>0.37057060248041662</v>
      </c>
      <c r="P72" s="13">
        <f t="shared" si="15"/>
        <v>-1</v>
      </c>
      <c r="Q72" s="13">
        <f t="shared" si="17"/>
        <v>0</v>
      </c>
      <c r="R72" s="13"/>
      <c r="T72" s="12">
        <v>8.9433456993084533E-3</v>
      </c>
      <c r="U72" s="15" t="str">
        <f t="shared" si="16"/>
        <v/>
      </c>
    </row>
    <row r="73" spans="8:21" ht="14.5" customHeight="1" x14ac:dyDescent="0.35">
      <c r="H73">
        <v>80</v>
      </c>
      <c r="I73">
        <f>COUNTIF(Source_Data!$E$2:$E$1048576,"="&amp;H73)</f>
        <v>2</v>
      </c>
      <c r="J73" s="12">
        <f t="shared" si="10"/>
        <v>0.08</v>
      </c>
      <c r="K73" s="12">
        <f t="shared" si="13"/>
        <v>5.3950318867061441E-3</v>
      </c>
      <c r="L73" s="12">
        <f t="shared" si="14"/>
        <v>7.4604968113293854E-2</v>
      </c>
      <c r="M73" s="12">
        <f t="shared" si="11"/>
        <v>7.4604968113293854E-2</v>
      </c>
      <c r="N73" s="12">
        <f t="shared" si="12"/>
        <v>3.7271754951500546</v>
      </c>
      <c r="P73" s="13">
        <f t="shared" si="15"/>
        <v>1</v>
      </c>
      <c r="Q73" s="13">
        <f t="shared" si="17"/>
        <v>1</v>
      </c>
      <c r="R73" s="13"/>
      <c r="T73" s="12">
        <v>8.8554632805062754E-3</v>
      </c>
      <c r="U73" s="15">
        <f t="shared" si="16"/>
        <v>1</v>
      </c>
    </row>
    <row r="74" spans="8:21" ht="14.5" customHeight="1" x14ac:dyDescent="0.35">
      <c r="H74">
        <v>81</v>
      </c>
      <c r="I74">
        <f>COUNTIF(Source_Data!$E$2:$E$1048576,"="&amp;H74)</f>
        <v>0</v>
      </c>
      <c r="J74" s="12">
        <f t="shared" si="10"/>
        <v>0</v>
      </c>
      <c r="K74" s="12">
        <f t="shared" si="13"/>
        <v>5.3288335050669638E-3</v>
      </c>
      <c r="L74" s="12">
        <f t="shared" si="14"/>
        <v>-5.3288335050669638E-3</v>
      </c>
      <c r="M74" s="12">
        <f t="shared" si="11"/>
        <v>5.3288335050669638E-3</v>
      </c>
      <c r="N74" s="12">
        <f t="shared" si="12"/>
        <v>0.36597069904273816</v>
      </c>
      <c r="P74" s="13">
        <f t="shared" si="15"/>
        <v>-1</v>
      </c>
      <c r="Q74" s="13">
        <f t="shared" si="17"/>
        <v>1</v>
      </c>
      <c r="R74" s="13"/>
      <c r="T74" s="12">
        <v>8.7696138898054575E-3</v>
      </c>
      <c r="U74" s="15" t="str">
        <f t="shared" si="16"/>
        <v/>
      </c>
    </row>
    <row r="75" spans="8:21" ht="14.5" customHeight="1" x14ac:dyDescent="0.35">
      <c r="H75">
        <v>82</v>
      </c>
      <c r="I75">
        <f>COUNTIF(Source_Data!$E$2:$E$1048576,"="&amp;H75)</f>
        <v>0</v>
      </c>
      <c r="J75" s="12">
        <f t="shared" si="10"/>
        <v>0</v>
      </c>
      <c r="K75" s="12">
        <f t="shared" si="13"/>
        <v>5.2642399923572185E-3</v>
      </c>
      <c r="L75" s="12">
        <f t="shared" si="14"/>
        <v>-5.2642399923572185E-3</v>
      </c>
      <c r="M75" s="12">
        <f t="shared" si="11"/>
        <v>5.2642399923572185E-3</v>
      </c>
      <c r="N75" s="12">
        <f t="shared" si="12"/>
        <v>0.36373406737879244</v>
      </c>
      <c r="P75" s="13">
        <f t="shared" si="15"/>
        <v>-1</v>
      </c>
      <c r="Q75" s="13">
        <f t="shared" si="17"/>
        <v>0</v>
      </c>
      <c r="R75" s="13"/>
      <c r="T75" s="12">
        <v>8.6857258491699358E-3</v>
      </c>
      <c r="U75" s="15" t="str">
        <f t="shared" si="16"/>
        <v/>
      </c>
    </row>
    <row r="76" spans="8:21" ht="14.5" customHeight="1" x14ac:dyDescent="0.35">
      <c r="H76">
        <v>83</v>
      </c>
      <c r="I76">
        <f>COUNTIF(Source_Data!$E$2:$E$1048576,"="&amp;H76)</f>
        <v>0</v>
      </c>
      <c r="J76" s="12">
        <f t="shared" si="10"/>
        <v>0</v>
      </c>
      <c r="K76" s="12">
        <f t="shared" si="13"/>
        <v>5.2011936858077238E-3</v>
      </c>
      <c r="L76" s="12">
        <f t="shared" si="14"/>
        <v>-5.2011936858077238E-3</v>
      </c>
      <c r="M76" s="12">
        <f t="shared" si="11"/>
        <v>5.2011936858077238E-3</v>
      </c>
      <c r="N76" s="12">
        <f t="shared" si="12"/>
        <v>0.36153794897902963</v>
      </c>
      <c r="P76" s="13">
        <f t="shared" si="15"/>
        <v>-1</v>
      </c>
      <c r="Q76" s="13">
        <f t="shared" si="17"/>
        <v>0</v>
      </c>
      <c r="R76" s="13"/>
      <c r="T76" s="12">
        <v>8.6037308468119959E-3</v>
      </c>
      <c r="U76" s="15" t="str">
        <f t="shared" si="16"/>
        <v/>
      </c>
    </row>
    <row r="77" spans="8:21" ht="14.5" customHeight="1" x14ac:dyDescent="0.35">
      <c r="H77">
        <v>84</v>
      </c>
      <c r="I77">
        <f>COUNTIF(Source_Data!$E$2:$E$1048576,"="&amp;H77)</f>
        <v>0</v>
      </c>
      <c r="J77" s="12">
        <f t="shared" si="10"/>
        <v>0</v>
      </c>
      <c r="K77" s="12">
        <f t="shared" si="13"/>
        <v>5.1396396524110571E-3</v>
      </c>
      <c r="L77" s="12">
        <f t="shared" si="14"/>
        <v>-5.1396396524110571E-3</v>
      </c>
      <c r="M77" s="12">
        <f t="shared" si="11"/>
        <v>5.1396396524110571E-3</v>
      </c>
      <c r="N77" s="12">
        <f t="shared" si="12"/>
        <v>0.35938113534788846</v>
      </c>
      <c r="P77" s="13">
        <f t="shared" si="15"/>
        <v>-1</v>
      </c>
      <c r="Q77" s="13">
        <f t="shared" si="17"/>
        <v>0</v>
      </c>
      <c r="R77" s="13"/>
      <c r="T77" s="12">
        <v>8.5235637407995758E-3</v>
      </c>
      <c r="U77" s="15" t="str">
        <f t="shared" si="16"/>
        <v/>
      </c>
    </row>
    <row r="78" spans="8:21" ht="14.5" customHeight="1" x14ac:dyDescent="0.35">
      <c r="H78">
        <v>85</v>
      </c>
      <c r="I78">
        <f>COUNTIF(Source_Data!$E$2:$E$1048576,"="&amp;H78)</f>
        <v>0</v>
      </c>
      <c r="J78" s="12">
        <f t="shared" si="10"/>
        <v>0</v>
      </c>
      <c r="K78" s="12">
        <f t="shared" si="13"/>
        <v>5.0795255292749707E-3</v>
      </c>
      <c r="L78" s="12">
        <f t="shared" si="14"/>
        <v>-5.0795255292749707E-3</v>
      </c>
      <c r="M78" s="12">
        <f t="shared" si="11"/>
        <v>5.0795255292749707E-3</v>
      </c>
      <c r="N78" s="12">
        <f t="shared" si="12"/>
        <v>0.35726246786431881</v>
      </c>
      <c r="P78" s="13">
        <f t="shared" si="15"/>
        <v>-1</v>
      </c>
      <c r="Q78" s="13">
        <f t="shared" si="17"/>
        <v>0</v>
      </c>
      <c r="R78" s="13"/>
      <c r="T78" s="12">
        <v>8.4451623762985088E-3</v>
      </c>
      <c r="U78" s="15" t="str">
        <f t="shared" si="16"/>
        <v/>
      </c>
    </row>
    <row r="79" spans="8:21" ht="14.5" customHeight="1" x14ac:dyDescent="0.35">
      <c r="H79">
        <v>86</v>
      </c>
      <c r="I79">
        <f>COUNTIF(Source_Data!$E$2:$E$1048576,"="&amp;H79)</f>
        <v>0</v>
      </c>
      <c r="J79" s="12">
        <f t="shared" si="10"/>
        <v>0</v>
      </c>
      <c r="K79" s="12">
        <f t="shared" si="13"/>
        <v>5.0208013750508117E-3</v>
      </c>
      <c r="L79" s="12">
        <f t="shared" si="14"/>
        <v>-5.0208013750508117E-3</v>
      </c>
      <c r="M79" s="12">
        <f t="shared" si="11"/>
        <v>5.0208013750508117E-3</v>
      </c>
      <c r="N79" s="12">
        <f t="shared" si="12"/>
        <v>0.35518083516617033</v>
      </c>
      <c r="P79" s="13">
        <f t="shared" si="15"/>
        <v>-1</v>
      </c>
      <c r="Q79" s="13">
        <f t="shared" si="17"/>
        <v>0</v>
      </c>
      <c r="R79" s="13"/>
      <c r="T79" s="12">
        <v>8.3684674153561307E-3</v>
      </c>
      <c r="U79" s="15" t="str">
        <f t="shared" si="16"/>
        <v/>
      </c>
    </row>
    <row r="80" spans="8:21" ht="14.5" customHeight="1" x14ac:dyDescent="0.35">
      <c r="H80">
        <v>87</v>
      </c>
      <c r="I80">
        <f>COUNTIF(Source_Data!$E$2:$E$1048576,"="&amp;H80)</f>
        <v>0</v>
      </c>
      <c r="J80" s="12">
        <f t="shared" si="10"/>
        <v>0</v>
      </c>
      <c r="K80" s="12">
        <f t="shared" si="13"/>
        <v>4.9634195315501435E-3</v>
      </c>
      <c r="L80" s="12">
        <f t="shared" si="14"/>
        <v>-4.9634195315501435E-3</v>
      </c>
      <c r="M80" s="12">
        <f t="shared" si="11"/>
        <v>4.9634195315501435E-3</v>
      </c>
      <c r="N80" s="12">
        <f t="shared" si="12"/>
        <v>0.35313517070029549</v>
      </c>
      <c r="P80" s="13">
        <f t="shared" si="15"/>
        <v>-1</v>
      </c>
      <c r="Q80" s="13">
        <f t="shared" si="17"/>
        <v>0</v>
      </c>
      <c r="R80" s="13"/>
      <c r="T80" s="12">
        <v>8.2934221782305171E-3</v>
      </c>
      <c r="U80" s="15" t="str">
        <f t="shared" si="16"/>
        <v/>
      </c>
    </row>
    <row r="81" spans="8:21" ht="14.5" customHeight="1" x14ac:dyDescent="0.35">
      <c r="H81">
        <v>88</v>
      </c>
      <c r="I81">
        <f>COUNTIF(Source_Data!$E$2:$E$1048576,"="&amp;H81)</f>
        <v>0</v>
      </c>
      <c r="J81" s="12">
        <f t="shared" si="10"/>
        <v>0</v>
      </c>
      <c r="K81" s="12">
        <f t="shared" si="13"/>
        <v>4.9073344947442015E-3</v>
      </c>
      <c r="L81" s="12">
        <f t="shared" si="14"/>
        <v>-4.9073344947442015E-3</v>
      </c>
      <c r="M81" s="12">
        <f t="shared" si="11"/>
        <v>4.9073344947442015E-3</v>
      </c>
      <c r="N81" s="12">
        <f t="shared" si="12"/>
        <v>0.35112445042611939</v>
      </c>
      <c r="P81" s="13">
        <f t="shared" si="15"/>
        <v>-1</v>
      </c>
      <c r="Q81" s="13">
        <f t="shared" si="17"/>
        <v>0</v>
      </c>
      <c r="R81" s="13"/>
      <c r="T81" s="12">
        <v>8.2199724953606699E-3</v>
      </c>
      <c r="U81" s="15" t="str">
        <f t="shared" si="16"/>
        <v/>
      </c>
    </row>
    <row r="82" spans="8:21" ht="14.5" customHeight="1" x14ac:dyDescent="0.35">
      <c r="H82">
        <v>89</v>
      </c>
      <c r="I82">
        <f>COUNTIF(Source_Data!$E$2:$E$1048576,"="&amp;H82)</f>
        <v>0</v>
      </c>
      <c r="J82" s="12">
        <f t="shared" si="10"/>
        <v>0</v>
      </c>
      <c r="K82" s="12">
        <f t="shared" si="13"/>
        <v>4.8525027944121019E-3</v>
      </c>
      <c r="L82" s="12">
        <f t="shared" si="14"/>
        <v>-4.8525027944121019E-3</v>
      </c>
      <c r="M82" s="12">
        <f t="shared" si="11"/>
        <v>4.8525027944121019E-3</v>
      </c>
      <c r="N82" s="12">
        <f t="shared" si="12"/>
        <v>0.34914769066143703</v>
      </c>
      <c r="P82" s="13">
        <f t="shared" si="15"/>
        <v>-1</v>
      </c>
      <c r="Q82" s="13">
        <f t="shared" si="17"/>
        <v>0</v>
      </c>
      <c r="R82" s="13"/>
      <c r="T82" s="12">
        <v>8.1480665691523544E-3</v>
      </c>
      <c r="U82" s="15" t="str">
        <f t="shared" si="16"/>
        <v/>
      </c>
    </row>
    <row r="83" spans="8:21" ht="14.5" customHeight="1" x14ac:dyDescent="0.35">
      <c r="H83">
        <v>90</v>
      </c>
      <c r="I83">
        <f>COUNTIF(Source_Data!$E$2:$E$1048576,"="&amp;H83)</f>
        <v>2</v>
      </c>
      <c r="J83" s="12">
        <f t="shared" si="10"/>
        <v>0.08</v>
      </c>
      <c r="K83" s="12">
        <f t="shared" si="13"/>
        <v>4.7988828817687084E-3</v>
      </c>
      <c r="L83" s="12">
        <f t="shared" si="14"/>
        <v>7.5201117118231298E-2</v>
      </c>
      <c r="M83" s="12">
        <f t="shared" si="11"/>
        <v>7.5201117118231298E-2</v>
      </c>
      <c r="N83" s="12">
        <f t="shared" si="12"/>
        <v>3.9938556873707154</v>
      </c>
      <c r="P83" s="13">
        <f t="shared" si="15"/>
        <v>1</v>
      </c>
      <c r="Q83" s="13">
        <f t="shared" si="17"/>
        <v>1</v>
      </c>
      <c r="R83" s="13"/>
      <c r="T83" s="12">
        <v>8.0776548448268336E-3</v>
      </c>
      <c r="U83" s="15">
        <f t="shared" si="16"/>
        <v>1</v>
      </c>
    </row>
    <row r="84" spans="8:21" ht="14.5" customHeight="1" x14ac:dyDescent="0.35">
      <c r="H84">
        <v>91</v>
      </c>
      <c r="I84">
        <f>COUNTIF(Source_Data!$E$2:$E$1048576,"="&amp;H84)</f>
        <v>0</v>
      </c>
      <c r="J84" s="12">
        <f t="shared" si="10"/>
        <v>0</v>
      </c>
      <c r="K84" s="12">
        <f t="shared" si="13"/>
        <v>4.7464350244616526E-3</v>
      </c>
      <c r="L84" s="12">
        <f t="shared" si="14"/>
        <v>-4.7464350244616526E-3</v>
      </c>
      <c r="M84" s="12">
        <f t="shared" si="11"/>
        <v>4.7464350244616526E-3</v>
      </c>
      <c r="N84" s="12">
        <f t="shared" si="12"/>
        <v>0.34529230771243746</v>
      </c>
      <c r="P84" s="13">
        <f t="shared" si="15"/>
        <v>-1</v>
      </c>
      <c r="Q84" s="13">
        <f t="shared" si="17"/>
        <v>1</v>
      </c>
      <c r="R84" s="13"/>
      <c r="T84" s="12">
        <v>8.0086898896452128E-3</v>
      </c>
      <c r="U84" s="15" t="str">
        <f t="shared" si="16"/>
        <v/>
      </c>
    </row>
    <row r="85" spans="8:21" ht="14.5" customHeight="1" x14ac:dyDescent="0.35">
      <c r="H85">
        <v>92</v>
      </c>
      <c r="I85">
        <f>COUNTIF(Source_Data!$E$2:$E$1048576,"="&amp;H85)</f>
        <v>0</v>
      </c>
      <c r="J85" s="12">
        <f t="shared" si="10"/>
        <v>0</v>
      </c>
      <c r="K85" s="12">
        <f t="shared" si="13"/>
        <v>4.6951212083798681E-3</v>
      </c>
      <c r="L85" s="12">
        <f t="shared" si="14"/>
        <v>-4.6951212083798681E-3</v>
      </c>
      <c r="M85" s="12">
        <f t="shared" si="11"/>
        <v>4.6951212083798681E-3</v>
      </c>
      <c r="N85" s="12">
        <f t="shared" si="12"/>
        <v>0.34341190135887434</v>
      </c>
      <c r="P85" s="13">
        <f t="shared" si="15"/>
        <v>-1</v>
      </c>
      <c r="Q85" s="13">
        <f t="shared" si="17"/>
        <v>0</v>
      </c>
      <c r="R85" s="13"/>
      <c r="T85" s="12">
        <v>7.9411262798801934E-3</v>
      </c>
      <c r="U85" s="15" t="str">
        <f t="shared" si="16"/>
        <v/>
      </c>
    </row>
    <row r="86" spans="8:21" ht="14.5" customHeight="1" x14ac:dyDescent="0.35">
      <c r="H86">
        <v>93</v>
      </c>
      <c r="I86">
        <f>COUNTIF(Source_Data!$E$2:$E$1048576,"="&amp;H86)</f>
        <v>0</v>
      </c>
      <c r="J86" s="12">
        <f t="shared" si="10"/>
        <v>0</v>
      </c>
      <c r="K86" s="12">
        <f t="shared" si="13"/>
        <v>4.6449050457635383E-3</v>
      </c>
      <c r="L86" s="12">
        <f t="shared" si="14"/>
        <v>-4.6449050457635383E-3</v>
      </c>
      <c r="M86" s="12">
        <f t="shared" si="11"/>
        <v>4.6449050457635383E-3</v>
      </c>
      <c r="N86" s="12">
        <f t="shared" si="12"/>
        <v>0.34156188571021673</v>
      </c>
      <c r="P86" s="13">
        <f t="shared" si="15"/>
        <v>-1</v>
      </c>
      <c r="Q86" s="13">
        <f t="shared" si="17"/>
        <v>0</v>
      </c>
      <c r="R86" s="13"/>
      <c r="T86" s="12">
        <v>7.8749204949601879E-3</v>
      </c>
      <c r="U86" s="15" t="str">
        <f t="shared" si="16"/>
        <v/>
      </c>
    </row>
    <row r="87" spans="8:21" ht="14.5" customHeight="1" x14ac:dyDescent="0.35">
      <c r="H87">
        <v>94</v>
      </c>
      <c r="I87">
        <f>COUNTIF(Source_Data!$E$2:$E$1048576,"="&amp;H87)</f>
        <v>0</v>
      </c>
      <c r="J87" s="12">
        <f t="shared" si="10"/>
        <v>0</v>
      </c>
      <c r="K87" s="12">
        <f t="shared" si="13"/>
        <v>4.5957516891491374E-3</v>
      </c>
      <c r="L87" s="12">
        <f t="shared" si="14"/>
        <v>-4.5957516891491374E-3</v>
      </c>
      <c r="M87" s="12">
        <f t="shared" si="11"/>
        <v>4.5957516891491374E-3</v>
      </c>
      <c r="N87" s="12">
        <f t="shared" si="12"/>
        <v>0.33974145086584251</v>
      </c>
      <c r="P87" s="13">
        <f t="shared" si="15"/>
        <v>-1</v>
      </c>
      <c r="Q87" s="13">
        <f t="shared" si="17"/>
        <v>0</v>
      </c>
      <c r="R87" s="13"/>
      <c r="T87" s="12">
        <v>7.810030818259827E-3</v>
      </c>
      <c r="U87" s="15" t="str">
        <f t="shared" si="16"/>
        <v/>
      </c>
    </row>
    <row r="88" spans="8:21" ht="14.5" customHeight="1" x14ac:dyDescent="0.35">
      <c r="H88">
        <v>95</v>
      </c>
      <c r="I88">
        <f>COUNTIF(Source_Data!$E$2:$E$1048576,"="&amp;H88)</f>
        <v>0</v>
      </c>
      <c r="J88" s="12">
        <f t="shared" si="10"/>
        <v>0</v>
      </c>
      <c r="K88" s="12">
        <f t="shared" si="13"/>
        <v>4.5476277507206612E-3</v>
      </c>
      <c r="L88" s="12">
        <f t="shared" si="14"/>
        <v>-4.5476277507206612E-3</v>
      </c>
      <c r="M88" s="12">
        <f t="shared" si="11"/>
        <v>4.5476277507206612E-3</v>
      </c>
      <c r="N88" s="12">
        <f t="shared" si="12"/>
        <v>0.33794981682386666</v>
      </c>
      <c r="P88" s="13">
        <f t="shared" si="15"/>
        <v>-1</v>
      </c>
      <c r="Q88" s="13">
        <f t="shared" si="17"/>
        <v>0</v>
      </c>
      <c r="R88" s="13"/>
      <c r="T88" s="12">
        <v>7.7464172440524929E-3</v>
      </c>
      <c r="U88" s="15" t="str">
        <f t="shared" si="16"/>
        <v/>
      </c>
    </row>
    <row r="89" spans="8:21" ht="14.5" customHeight="1" x14ac:dyDescent="0.35">
      <c r="H89">
        <v>96</v>
      </c>
      <c r="I89">
        <f>COUNTIF(Source_Data!$E$2:$E$1048576,"="&amp;H89)</f>
        <v>0</v>
      </c>
      <c r="J89" s="12">
        <f t="shared" si="10"/>
        <v>0</v>
      </c>
      <c r="K89" s="12">
        <f t="shared" si="13"/>
        <v>4.5005012266764706E-3</v>
      </c>
      <c r="L89" s="12">
        <f t="shared" si="14"/>
        <v>-4.5005012266764706E-3</v>
      </c>
      <c r="M89" s="12">
        <f t="shared" si="11"/>
        <v>4.5005012266764706E-3</v>
      </c>
      <c r="N89" s="12">
        <f t="shared" si="12"/>
        <v>0.33618623207682757</v>
      </c>
      <c r="P89" s="13">
        <f t="shared" si="15"/>
        <v>-1</v>
      </c>
      <c r="Q89" s="13">
        <f t="shared" si="17"/>
        <v>0</v>
      </c>
      <c r="R89" s="13"/>
      <c r="T89" s="12">
        <v>7.684041390184004E-3</v>
      </c>
      <c r="U89" s="15" t="str">
        <f t="shared" si="16"/>
        <v/>
      </c>
    </row>
    <row r="90" spans="8:21" ht="14.5" customHeight="1" x14ac:dyDescent="0.35">
      <c r="H90">
        <v>97</v>
      </c>
      <c r="I90">
        <f>COUNTIF(Source_Data!$E$2:$E$1048576,"="&amp;H90)</f>
        <v>0</v>
      </c>
      <c r="J90" s="12">
        <f t="shared" si="10"/>
        <v>0</v>
      </c>
      <c r="K90" s="12">
        <f t="shared" si="13"/>
        <v>4.454341426249989E-3</v>
      </c>
      <c r="L90" s="12">
        <f t="shared" si="14"/>
        <v>-4.454341426249989E-3</v>
      </c>
      <c r="M90" s="12">
        <f t="shared" si="11"/>
        <v>4.454341426249989E-3</v>
      </c>
      <c r="N90" s="12">
        <f t="shared" si="12"/>
        <v>0.33444997228713086</v>
      </c>
      <c r="P90" s="13">
        <f t="shared" si="15"/>
        <v>-1</v>
      </c>
      <c r="Q90" s="13">
        <f t="shared" si="17"/>
        <v>0</v>
      </c>
      <c r="R90" s="13"/>
      <c r="T90" s="12">
        <v>7.6228664160582077E-3</v>
      </c>
      <c r="U90" s="15" t="str">
        <f t="shared" si="16"/>
        <v/>
      </c>
    </row>
    <row r="91" spans="8:21" ht="14.5" customHeight="1" x14ac:dyDescent="0.35">
      <c r="H91">
        <v>98</v>
      </c>
      <c r="I91">
        <f>COUNTIF(Source_Data!$E$2:$E$1048576,"="&amp;H91)</f>
        <v>0</v>
      </c>
      <c r="J91" s="12">
        <f t="shared" si="10"/>
        <v>0</v>
      </c>
      <c r="K91" s="12">
        <f t="shared" si="13"/>
        <v>4.4091189050550162E-3</v>
      </c>
      <c r="L91" s="12">
        <f t="shared" si="14"/>
        <v>-4.4091189050550162E-3</v>
      </c>
      <c r="M91" s="12">
        <f t="shared" si="11"/>
        <v>4.4091189050550162E-3</v>
      </c>
      <c r="N91" s="12">
        <f t="shared" si="12"/>
        <v>0.33274033903700517</v>
      </c>
      <c r="P91" s="13">
        <f t="shared" si="15"/>
        <v>-1</v>
      </c>
      <c r="Q91" s="13">
        <f t="shared" si="17"/>
        <v>0</v>
      </c>
      <c r="R91" s="13"/>
      <c r="T91" s="12">
        <v>7.5628569455624146E-3</v>
      </c>
      <c r="U91" s="15" t="str">
        <f t="shared" si="16"/>
        <v/>
      </c>
    </row>
    <row r="92" spans="8:21" ht="14.5" customHeight="1" x14ac:dyDescent="0.35">
      <c r="H92">
        <v>99</v>
      </c>
      <c r="I92">
        <f>COUNTIF(Source_Data!$E$2:$E$1048576,"="&amp;H92)</f>
        <v>0</v>
      </c>
      <c r="J92" s="12">
        <f>I92/totfirsttwo</f>
        <v>0</v>
      </c>
      <c r="K92" s="12">
        <f t="shared" si="13"/>
        <v>4.3648054024501125E-3</v>
      </c>
      <c r="L92" s="12">
        <f t="shared" si="14"/>
        <v>-4.3648054024501125E-3</v>
      </c>
      <c r="M92" s="12">
        <f t="shared" si="11"/>
        <v>4.3648054024501125E-3</v>
      </c>
      <c r="N92" s="12">
        <f t="shared" si="12"/>
        <v>0.33105665864802158</v>
      </c>
      <c r="P92" s="13">
        <f t="shared" si="15"/>
        <v>-1</v>
      </c>
      <c r="Q92" s="13">
        <f t="shared" si="17"/>
        <v>0</v>
      </c>
      <c r="R92" s="13"/>
      <c r="T92" s="12">
        <v>7.5039789945865916E-3</v>
      </c>
      <c r="U92" s="15" t="str">
        <f t="shared" si="16"/>
        <v/>
      </c>
    </row>
  </sheetData>
  <mergeCells count="5">
    <mergeCell ref="A1:F1"/>
    <mergeCell ref="H1:N1"/>
    <mergeCell ref="P1:R1"/>
    <mergeCell ref="T1:V1"/>
    <mergeCell ref="A28:F28"/>
  </mergeCells>
  <conditionalFormatting sqref="T3:T92">
    <cfRule type="cellIs" dxfId="2" priority="3" operator="greaterThan">
      <formula>1.96</formula>
    </cfRule>
  </conditionalFormatting>
  <conditionalFormatting sqref="U3:U92">
    <cfRule type="cellIs" dxfId="1" priority="2" operator="equal">
      <formula>1</formula>
    </cfRule>
  </conditionalFormatting>
  <conditionalFormatting sqref="N3:N92">
    <cfRule type="top10" dxfId="0" priority="1" rank="4"/>
  </conditionalFormatting>
  <hyperlinks>
    <hyperlink ref="F32" r:id="rId1" xr:uid="{BB601029-9627-4AEB-8F0F-A93722260F9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3209E-B8FE-42D6-9C30-80AFF35BCAD1}">
  <dimension ref="A1:G27"/>
  <sheetViews>
    <sheetView tabSelected="1" workbookViewId="0">
      <selection activeCell="D2" sqref="D2"/>
    </sheetView>
  </sheetViews>
  <sheetFormatPr defaultRowHeight="14.5" x14ac:dyDescent="0.35"/>
  <cols>
    <col min="1" max="2" width="16.6328125" customWidth="1"/>
    <col min="3" max="4" width="16.7265625" customWidth="1"/>
    <col min="5" max="5" width="12.7265625" style="5" customWidth="1"/>
    <col min="6" max="6" width="7.6328125" customWidth="1"/>
    <col min="7" max="7" width="76.7265625" customWidth="1"/>
  </cols>
  <sheetData>
    <row r="1" spans="1:7" x14ac:dyDescent="0.35">
      <c r="A1" s="1" t="s">
        <v>0</v>
      </c>
      <c r="B1" s="1" t="s">
        <v>0</v>
      </c>
      <c r="C1" s="1" t="s">
        <v>0</v>
      </c>
      <c r="D1" s="1" t="s">
        <v>1</v>
      </c>
      <c r="E1" s="1" t="s">
        <v>2</v>
      </c>
      <c r="G1" s="1" t="s">
        <v>3</v>
      </c>
    </row>
    <row r="2" spans="1:7" x14ac:dyDescent="0.35">
      <c r="B2" s="2"/>
      <c r="C2" s="3"/>
      <c r="D2" s="4">
        <v>0</v>
      </c>
      <c r="E2" s="5" t="str">
        <f>IF(D2&lt;&gt;0,VALUE(LEFT(ABS(D2)*1000,2)),"blank")</f>
        <v>blank</v>
      </c>
      <c r="G2" t="s">
        <v>4</v>
      </c>
    </row>
    <row r="3" spans="1:7" x14ac:dyDescent="0.35">
      <c r="B3" s="2"/>
      <c r="C3" s="3"/>
      <c r="D3" s="4">
        <v>-0.01</v>
      </c>
      <c r="E3" s="5">
        <f t="shared" ref="E3:E27" si="0">IF(D3&lt;&gt;0,VALUE(LEFT(ABS(D3)*1000,2)),"blank")</f>
        <v>10</v>
      </c>
      <c r="G3" s="6" t="s">
        <v>5</v>
      </c>
    </row>
    <row r="4" spans="1:7" x14ac:dyDescent="0.35">
      <c r="A4" s="7" t="s">
        <v>6</v>
      </c>
      <c r="B4" s="8"/>
      <c r="C4" s="3"/>
      <c r="D4" s="4">
        <v>-0.02</v>
      </c>
      <c r="E4" s="5">
        <f t="shared" si="0"/>
        <v>20</v>
      </c>
      <c r="G4" t="s">
        <v>46</v>
      </c>
    </row>
    <row r="5" spans="1:7" x14ac:dyDescent="0.35">
      <c r="A5" s="7" t="s">
        <v>8</v>
      </c>
      <c r="B5" s="8"/>
      <c r="C5" s="3"/>
      <c r="D5" s="4">
        <v>-0.03</v>
      </c>
      <c r="E5" s="5">
        <f t="shared" si="0"/>
        <v>30</v>
      </c>
      <c r="G5" s="6" t="s">
        <v>9</v>
      </c>
    </row>
    <row r="6" spans="1:7" x14ac:dyDescent="0.35">
      <c r="A6" s="7" t="s">
        <v>10</v>
      </c>
      <c r="B6" s="8"/>
      <c r="C6" s="3"/>
      <c r="D6" s="4">
        <v>-0.04</v>
      </c>
      <c r="E6" s="5">
        <f t="shared" si="0"/>
        <v>40</v>
      </c>
      <c r="G6" t="s">
        <v>7</v>
      </c>
    </row>
    <row r="7" spans="1:7" ht="15.5" x14ac:dyDescent="0.35">
      <c r="A7" s="7" t="s">
        <v>12</v>
      </c>
      <c r="B7" s="8"/>
      <c r="C7" s="3"/>
      <c r="D7" s="4">
        <v>-0.05</v>
      </c>
      <c r="E7" s="5">
        <f t="shared" si="0"/>
        <v>50</v>
      </c>
      <c r="G7" t="s">
        <v>11</v>
      </c>
    </row>
    <row r="8" spans="1:7" ht="15.5" x14ac:dyDescent="0.35">
      <c r="A8" s="7" t="s">
        <v>13</v>
      </c>
      <c r="B8" s="8"/>
      <c r="C8" s="3"/>
      <c r="D8" s="4">
        <v>-0.06</v>
      </c>
      <c r="E8" s="5">
        <f t="shared" si="0"/>
        <v>60</v>
      </c>
      <c r="G8" t="s">
        <v>43</v>
      </c>
    </row>
    <row r="9" spans="1:7" x14ac:dyDescent="0.35">
      <c r="A9" s="32" t="s">
        <v>48</v>
      </c>
      <c r="B9" s="2"/>
      <c r="C9" s="3"/>
      <c r="D9" s="4">
        <v>-7.0000000000000007E-2</v>
      </c>
      <c r="E9" s="5">
        <f t="shared" si="0"/>
        <v>70</v>
      </c>
      <c r="G9" t="s">
        <v>45</v>
      </c>
    </row>
    <row r="10" spans="1:7" x14ac:dyDescent="0.35">
      <c r="B10" s="2"/>
      <c r="C10" s="3"/>
      <c r="D10" s="4">
        <v>-0.08</v>
      </c>
      <c r="E10" s="5">
        <f t="shared" si="0"/>
        <v>80</v>
      </c>
      <c r="G10" s="29" t="s">
        <v>44</v>
      </c>
    </row>
    <row r="11" spans="1:7" x14ac:dyDescent="0.35">
      <c r="B11" s="2"/>
      <c r="C11" s="3"/>
      <c r="D11" s="4">
        <v>-0.09</v>
      </c>
      <c r="E11" s="5">
        <f t="shared" si="0"/>
        <v>90</v>
      </c>
    </row>
    <row r="12" spans="1:7" x14ac:dyDescent="0.35">
      <c r="B12" s="2"/>
      <c r="C12" s="3"/>
      <c r="D12" s="4">
        <v>-0.1</v>
      </c>
      <c r="E12" s="5">
        <f t="shared" si="0"/>
        <v>10</v>
      </c>
      <c r="G12" s="6" t="s">
        <v>49</v>
      </c>
    </row>
    <row r="13" spans="1:7" x14ac:dyDescent="0.35">
      <c r="B13" s="2"/>
      <c r="C13" s="3"/>
      <c r="D13" s="4">
        <v>-0.11</v>
      </c>
      <c r="E13" s="5">
        <f t="shared" si="0"/>
        <v>11</v>
      </c>
      <c r="G13" s="6" t="s">
        <v>9</v>
      </c>
    </row>
    <row r="14" spans="1:7" x14ac:dyDescent="0.35">
      <c r="B14" s="2"/>
      <c r="C14" s="3"/>
      <c r="D14" s="4">
        <v>0.01</v>
      </c>
      <c r="E14" s="5">
        <f t="shared" si="0"/>
        <v>10</v>
      </c>
    </row>
    <row r="15" spans="1:7" x14ac:dyDescent="0.35">
      <c r="B15" s="2"/>
      <c r="C15" s="3"/>
      <c r="D15" s="4">
        <v>0.02</v>
      </c>
      <c r="E15" s="5">
        <f t="shared" si="0"/>
        <v>20</v>
      </c>
    </row>
    <row r="16" spans="1:7" x14ac:dyDescent="0.35">
      <c r="B16" s="2"/>
      <c r="C16" s="3"/>
      <c r="D16" s="4">
        <v>0.03</v>
      </c>
      <c r="E16" s="5">
        <f t="shared" si="0"/>
        <v>30</v>
      </c>
    </row>
    <row r="17" spans="2:5" x14ac:dyDescent="0.35">
      <c r="B17" s="2"/>
      <c r="C17" s="3"/>
      <c r="D17" s="4">
        <v>0.04</v>
      </c>
      <c r="E17" s="5">
        <f t="shared" si="0"/>
        <v>40</v>
      </c>
    </row>
    <row r="18" spans="2:5" x14ac:dyDescent="0.35">
      <c r="B18" s="2"/>
      <c r="C18" s="3"/>
      <c r="D18" s="4">
        <v>0.05</v>
      </c>
      <c r="E18" s="5">
        <f t="shared" si="0"/>
        <v>50</v>
      </c>
    </row>
    <row r="19" spans="2:5" x14ac:dyDescent="0.35">
      <c r="B19" s="2"/>
      <c r="C19" s="3"/>
      <c r="D19" s="4">
        <v>0.06</v>
      </c>
      <c r="E19" s="5">
        <f t="shared" si="0"/>
        <v>60</v>
      </c>
    </row>
    <row r="20" spans="2:5" x14ac:dyDescent="0.35">
      <c r="B20" s="2"/>
      <c r="C20" s="3"/>
      <c r="D20" s="4">
        <v>7.0000000000000007E-2</v>
      </c>
      <c r="E20" s="5">
        <f t="shared" si="0"/>
        <v>70</v>
      </c>
    </row>
    <row r="21" spans="2:5" x14ac:dyDescent="0.35">
      <c r="B21" s="2"/>
      <c r="C21" s="3"/>
      <c r="D21" s="4">
        <v>0.08</v>
      </c>
      <c r="E21" s="5">
        <f t="shared" si="0"/>
        <v>80</v>
      </c>
    </row>
    <row r="22" spans="2:5" x14ac:dyDescent="0.35">
      <c r="B22" s="2"/>
      <c r="C22" s="3"/>
      <c r="D22" s="4">
        <v>0.09</v>
      </c>
      <c r="E22" s="5">
        <f t="shared" si="0"/>
        <v>90</v>
      </c>
    </row>
    <row r="23" spans="2:5" x14ac:dyDescent="0.35">
      <c r="B23" s="2"/>
      <c r="C23" s="3"/>
      <c r="D23" s="4">
        <v>0.1</v>
      </c>
      <c r="E23" s="5">
        <f t="shared" si="0"/>
        <v>10</v>
      </c>
    </row>
    <row r="24" spans="2:5" x14ac:dyDescent="0.35">
      <c r="B24" s="2"/>
      <c r="C24" s="3"/>
      <c r="D24" s="4">
        <v>0.11</v>
      </c>
      <c r="E24" s="5">
        <f t="shared" si="0"/>
        <v>11</v>
      </c>
    </row>
    <row r="25" spans="2:5" x14ac:dyDescent="0.35">
      <c r="B25" s="2"/>
      <c r="C25" s="3"/>
      <c r="D25" s="4">
        <v>1805</v>
      </c>
      <c r="E25" s="5">
        <f t="shared" si="0"/>
        <v>18</v>
      </c>
    </row>
    <row r="26" spans="2:5" x14ac:dyDescent="0.35">
      <c r="B26" s="2"/>
      <c r="C26" s="3"/>
      <c r="D26" s="4">
        <v>0.18</v>
      </c>
      <c r="E26" s="5">
        <f t="shared" si="0"/>
        <v>18</v>
      </c>
    </row>
    <row r="27" spans="2:5" x14ac:dyDescent="0.35">
      <c r="D27" s="4">
        <v>-1.8</v>
      </c>
      <c r="E27" s="5">
        <f t="shared" si="0"/>
        <v>18</v>
      </c>
    </row>
  </sheetData>
  <hyperlinks>
    <hyperlink ref="G10" r:id="rId1" xr:uid="{FF3ADB5B-B61A-461B-B1C1-AF083A4550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vt:i4>
      </vt:variant>
      <vt:variant>
        <vt:lpstr>Charts</vt:lpstr>
      </vt:variant>
      <vt:variant>
        <vt:i4>1</vt:i4>
      </vt:variant>
      <vt:variant>
        <vt:lpstr>Named Ranges</vt:lpstr>
      </vt:variant>
      <vt:variant>
        <vt:i4>1</vt:i4>
      </vt:variant>
    </vt:vector>
  </HeadingPairs>
  <TitlesOfParts>
    <vt:vector size="4" baseType="lpstr">
      <vt:lpstr>Tables</vt:lpstr>
      <vt:lpstr>Source_Data</vt:lpstr>
      <vt:lpstr>First-Two_Digits_Graph</vt:lpstr>
      <vt:lpstr>totfirsttwo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Benford's Law analysis</dc:title>
  <dc:subject>Audit Data Analytics</dc:subject>
  <dc:creator>Mark J. Nigrini, Ph.D.</dc:creator>
  <cp:keywords>Benford's Law, audit data analytics, journal entry testing</cp:keywords>
  <dc:description>Copyright © 2022. Mark J. Nigrini. All rights reserved. This Excel spreadsheet may be freely used by readers of The Journal of Accountancy and "Forensic Analytics 2nd Edition" published by Wiley (2020).  The spreadsheet may also be freely used by other interested people. The spreadsheet may not be sold or republished or reposted on a website. See the video "Using Benford's Law to Reveal Journal Entry Irregularities" posted on YouTube.</dc:description>
  <cp:lastModifiedBy>Mark J. Nigrini, Ph.D.</cp:lastModifiedBy>
  <dcterms:created xsi:type="dcterms:W3CDTF">2022-06-10T10:41:07Z</dcterms:created>
  <dcterms:modified xsi:type="dcterms:W3CDTF">2022-07-12T18:00:02Z</dcterms:modified>
</cp:coreProperties>
</file>