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mpinkston\Downloads\"/>
    </mc:Choice>
  </mc:AlternateContent>
  <xr:revisionPtr revIDLastSave="0" documentId="13_ncr:1_{3859B184-5269-4CF7-877F-B01BD3F352A2}" xr6:coauthVersionLast="40" xr6:coauthVersionMax="40" xr10:uidLastSave="{00000000-0000-0000-0000-000000000000}"/>
  <bookViews>
    <workbookView xWindow="0" yWindow="0" windowWidth="9593" windowHeight="4793" xr2:uid="{00000000-000D-0000-FFFF-FFFF00000000}"/>
  </bookViews>
  <sheets>
    <sheet name="Summary P&amp;L" sheetId="1" r:id="rId1"/>
    <sheet name="Product Sales" sheetId="3" r:id="rId2"/>
    <sheet name="Personal Shopper" sheetId="4" r:id="rId3"/>
    <sheet name="Licensing Revenue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4" l="1"/>
  <c r="B12" i="4"/>
  <c r="D16" i="1" l="1"/>
  <c r="X6" i="2"/>
  <c r="C16" i="1" l="1"/>
  <c r="C18" i="1"/>
  <c r="D18" i="1" s="1"/>
  <c r="B16" i="1"/>
  <c r="B18" i="1"/>
  <c r="B14" i="1"/>
  <c r="E24" i="1"/>
  <c r="B20" i="1" l="1"/>
  <c r="C14" i="1"/>
  <c r="C20" i="1" s="1"/>
  <c r="E18" i="1"/>
  <c r="E16" i="1"/>
  <c r="D14" i="1" l="1"/>
  <c r="E14" i="1" s="1"/>
  <c r="D20" i="1" l="1"/>
  <c r="E20" i="1" s="1"/>
  <c r="AJ13" i="2"/>
  <c r="AJ6" i="2"/>
  <c r="C6" i="3" l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B6" i="3"/>
  <c r="B4" i="1" s="1"/>
  <c r="C5" i="4"/>
  <c r="D5" i="4"/>
  <c r="E5" i="4"/>
  <c r="F5" i="4"/>
  <c r="F12" i="4" s="1"/>
  <c r="G5" i="4"/>
  <c r="H5" i="4"/>
  <c r="I5" i="4"/>
  <c r="I12" i="4" s="1"/>
  <c r="J5" i="4"/>
  <c r="J12" i="4" s="1"/>
  <c r="K5" i="4"/>
  <c r="L5" i="4"/>
  <c r="M5" i="4"/>
  <c r="M12" i="4" s="1"/>
  <c r="N5" i="4"/>
  <c r="N12" i="4" s="1"/>
  <c r="O5" i="4"/>
  <c r="P5" i="4"/>
  <c r="Q5" i="4"/>
  <c r="Q12" i="4" s="1"/>
  <c r="R5" i="4"/>
  <c r="R12" i="4" s="1"/>
  <c r="S5" i="4"/>
  <c r="T5" i="4"/>
  <c r="U5" i="4"/>
  <c r="U12" i="4" s="1"/>
  <c r="V5" i="4"/>
  <c r="V12" i="4" s="1"/>
  <c r="W5" i="4"/>
  <c r="X5" i="4"/>
  <c r="Y5" i="4"/>
  <c r="Y12" i="4" s="1"/>
  <c r="Z5" i="4"/>
  <c r="Z12" i="4" s="1"/>
  <c r="AA5" i="4"/>
  <c r="AB5" i="4"/>
  <c r="AC5" i="4"/>
  <c r="AC12" i="4" s="1"/>
  <c r="AD5" i="4"/>
  <c r="AD12" i="4" s="1"/>
  <c r="AE5" i="4"/>
  <c r="AF5" i="4"/>
  <c r="AG5" i="4"/>
  <c r="AG12" i="4" s="1"/>
  <c r="AH5" i="4"/>
  <c r="AH12" i="4" s="1"/>
  <c r="AI5" i="4"/>
  <c r="AJ5" i="4"/>
  <c r="AK5" i="4"/>
  <c r="AK12" i="4" s="1"/>
  <c r="B7" i="4"/>
  <c r="B14" i="4" s="1"/>
  <c r="D4" i="1" l="1"/>
  <c r="C4" i="1"/>
  <c r="AG7" i="4"/>
  <c r="AG14" i="4" s="1"/>
  <c r="AG15" i="4" s="1"/>
  <c r="Y7" i="4"/>
  <c r="Y14" i="4" s="1"/>
  <c r="Y15" i="4" s="1"/>
  <c r="V7" i="4"/>
  <c r="V9" i="4" s="1"/>
  <c r="AD7" i="4"/>
  <c r="AD9" i="4" s="1"/>
  <c r="AD17" i="4" s="1"/>
  <c r="U7" i="4"/>
  <c r="U14" i="4" s="1"/>
  <c r="U15" i="4" s="1"/>
  <c r="N7" i="4"/>
  <c r="N14" i="4" s="1"/>
  <c r="N15" i="4" s="1"/>
  <c r="M7" i="4"/>
  <c r="J7" i="4"/>
  <c r="J9" i="4" s="1"/>
  <c r="J17" i="4" s="1"/>
  <c r="F7" i="4"/>
  <c r="F14" i="4" s="1"/>
  <c r="F15" i="4" s="1"/>
  <c r="AF7" i="4"/>
  <c r="AF12" i="4"/>
  <c r="AE7" i="4"/>
  <c r="AE12" i="4"/>
  <c r="AK7" i="4"/>
  <c r="AC7" i="4"/>
  <c r="AJ7" i="4"/>
  <c r="AJ12" i="4"/>
  <c r="AB7" i="4"/>
  <c r="AB12" i="4"/>
  <c r="AI7" i="4"/>
  <c r="AI12" i="4"/>
  <c r="AA7" i="4"/>
  <c r="AA12" i="4"/>
  <c r="AH7" i="4"/>
  <c r="Z7" i="4"/>
  <c r="W7" i="4"/>
  <c r="W12" i="4"/>
  <c r="X7" i="4"/>
  <c r="X12" i="4"/>
  <c r="T7" i="4"/>
  <c r="T12" i="4"/>
  <c r="S7" i="4"/>
  <c r="S12" i="4"/>
  <c r="R7" i="4"/>
  <c r="O7" i="4"/>
  <c r="O12" i="4"/>
  <c r="P7" i="4"/>
  <c r="P12" i="4"/>
  <c r="Q7" i="4"/>
  <c r="L7" i="4"/>
  <c r="L12" i="4"/>
  <c r="K7" i="4"/>
  <c r="K12" i="4"/>
  <c r="I7" i="4"/>
  <c r="H7" i="4"/>
  <c r="H12" i="4"/>
  <c r="G7" i="4"/>
  <c r="G12" i="4"/>
  <c r="E7" i="4"/>
  <c r="E12" i="4"/>
  <c r="C12" i="4"/>
  <c r="C7" i="4"/>
  <c r="D7" i="4"/>
  <c r="D12" i="4"/>
  <c r="AJ9" i="3"/>
  <c r="AJ11" i="3" s="1"/>
  <c r="AI9" i="3"/>
  <c r="AI11" i="3" s="1"/>
  <c r="AK9" i="3"/>
  <c r="AK11" i="3" s="1"/>
  <c r="AH9" i="3"/>
  <c r="AH11" i="3" s="1"/>
  <c r="AG9" i="3"/>
  <c r="AG11" i="3" s="1"/>
  <c r="AF9" i="3"/>
  <c r="AF11" i="3" s="1"/>
  <c r="AE9" i="3"/>
  <c r="AE11" i="3" s="1"/>
  <c r="AD9" i="3"/>
  <c r="AD11" i="3" s="1"/>
  <c r="AC9" i="3"/>
  <c r="AC11" i="3" s="1"/>
  <c r="AB9" i="3"/>
  <c r="AB11" i="3" s="1"/>
  <c r="Y9" i="3"/>
  <c r="Y11" i="3" s="1"/>
  <c r="X9" i="3"/>
  <c r="X11" i="3" s="1"/>
  <c r="AA9" i="3"/>
  <c r="AA11" i="3" s="1"/>
  <c r="W9" i="3"/>
  <c r="W11" i="3" s="1"/>
  <c r="Z9" i="3"/>
  <c r="Z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/>
  <c r="M9" i="3"/>
  <c r="M11" i="3" s="1"/>
  <c r="P9" i="3"/>
  <c r="P11" i="3" s="1"/>
  <c r="O9" i="3"/>
  <c r="O11" i="3" s="1"/>
  <c r="N9" i="3"/>
  <c r="L9" i="3"/>
  <c r="L11" i="3" s="1"/>
  <c r="H9" i="3"/>
  <c r="H11" i="3" s="1"/>
  <c r="K9" i="3"/>
  <c r="K11" i="3" s="1"/>
  <c r="I9" i="3"/>
  <c r="I11" i="3" s="1"/>
  <c r="J9" i="3"/>
  <c r="J11" i="3" s="1"/>
  <c r="G9" i="3"/>
  <c r="G11" i="3" s="1"/>
  <c r="E9" i="3"/>
  <c r="E11" i="3" s="1"/>
  <c r="D9" i="3"/>
  <c r="D11" i="3" s="1"/>
  <c r="C9" i="3"/>
  <c r="C11" i="3" s="1"/>
  <c r="F9" i="3"/>
  <c r="F11" i="3" s="1"/>
  <c r="B9" i="3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K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H16" i="2" s="1"/>
  <c r="AI14" i="2"/>
  <c r="AJ14" i="2"/>
  <c r="AK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B15" i="2"/>
  <c r="B14" i="2"/>
  <c r="B13" i="2"/>
  <c r="AK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Y6" i="2"/>
  <c r="Z6" i="2"/>
  <c r="AA6" i="2"/>
  <c r="AB6" i="2"/>
  <c r="AC6" i="2"/>
  <c r="AD6" i="2"/>
  <c r="AE6" i="2"/>
  <c r="AF6" i="2"/>
  <c r="AG6" i="2"/>
  <c r="AH6" i="2"/>
  <c r="AI6" i="2"/>
  <c r="B6" i="2"/>
  <c r="D3" i="1" l="1"/>
  <c r="B3" i="1"/>
  <c r="C3" i="1"/>
  <c r="M15" i="4"/>
  <c r="M14" i="4"/>
  <c r="Z16" i="2"/>
  <c r="R16" i="2"/>
  <c r="J16" i="2"/>
  <c r="N16" i="2"/>
  <c r="K16" i="2"/>
  <c r="Y9" i="4"/>
  <c r="Y17" i="4" s="1"/>
  <c r="V17" i="4"/>
  <c r="AG9" i="4"/>
  <c r="AG17" i="4" s="1"/>
  <c r="U16" i="2"/>
  <c r="AE16" i="2"/>
  <c r="M9" i="4"/>
  <c r="M17" i="4" s="1"/>
  <c r="U9" i="4"/>
  <c r="U17" i="4" s="1"/>
  <c r="N9" i="4"/>
  <c r="V14" i="4"/>
  <c r="V15" i="4" s="1"/>
  <c r="AC16" i="2"/>
  <c r="Q16" i="2"/>
  <c r="V16" i="2"/>
  <c r="F16" i="2"/>
  <c r="N11" i="3"/>
  <c r="Y16" i="2"/>
  <c r="G16" i="2"/>
  <c r="J14" i="4"/>
  <c r="J15" i="4" s="1"/>
  <c r="AD14" i="4"/>
  <c r="AD15" i="4" s="1"/>
  <c r="F9" i="4"/>
  <c r="F17" i="4" s="1"/>
  <c r="AK14" i="4"/>
  <c r="AK15" i="4" s="1"/>
  <c r="AK9" i="4"/>
  <c r="AK17" i="4" s="1"/>
  <c r="AA14" i="4"/>
  <c r="AA15" i="4" s="1"/>
  <c r="AA9" i="4"/>
  <c r="AA17" i="4" s="1"/>
  <c r="AJ14" i="4"/>
  <c r="AJ15" i="4" s="1"/>
  <c r="AJ9" i="4"/>
  <c r="AJ17" i="4" s="1"/>
  <c r="Z14" i="4"/>
  <c r="Z15" i="4" s="1"/>
  <c r="Z9" i="4"/>
  <c r="AH14" i="4"/>
  <c r="AH15" i="4" s="1"/>
  <c r="AH9" i="4"/>
  <c r="AH17" i="4" s="1"/>
  <c r="AI14" i="4"/>
  <c r="AI15" i="4" s="1"/>
  <c r="AI9" i="4"/>
  <c r="AI17" i="4" s="1"/>
  <c r="AB14" i="4"/>
  <c r="AB15" i="4" s="1"/>
  <c r="AB9" i="4"/>
  <c r="AB17" i="4" s="1"/>
  <c r="AC14" i="4"/>
  <c r="AC15" i="4" s="1"/>
  <c r="AC9" i="4"/>
  <c r="AC17" i="4" s="1"/>
  <c r="AE14" i="4"/>
  <c r="AE15" i="4" s="1"/>
  <c r="AE9" i="4"/>
  <c r="AE17" i="4" s="1"/>
  <c r="AF14" i="4"/>
  <c r="AF15" i="4" s="1"/>
  <c r="AF9" i="4"/>
  <c r="AF17" i="4" s="1"/>
  <c r="T14" i="4"/>
  <c r="T15" i="4" s="1"/>
  <c r="T9" i="4"/>
  <c r="T17" i="4" s="1"/>
  <c r="X14" i="4"/>
  <c r="X15" i="4" s="1"/>
  <c r="X9" i="4"/>
  <c r="X17" i="4" s="1"/>
  <c r="W14" i="4"/>
  <c r="W15" i="4" s="1"/>
  <c r="W9" i="4"/>
  <c r="W17" i="4" s="1"/>
  <c r="S14" i="4"/>
  <c r="S15" i="4" s="1"/>
  <c r="S9" i="4"/>
  <c r="S17" i="4" s="1"/>
  <c r="O14" i="4"/>
  <c r="O15" i="4" s="1"/>
  <c r="O9" i="4"/>
  <c r="Q14" i="4"/>
  <c r="Q15" i="4" s="1"/>
  <c r="Q9" i="4"/>
  <c r="Q17" i="4" s="1"/>
  <c r="P14" i="4"/>
  <c r="P15" i="4" s="1"/>
  <c r="P9" i="4"/>
  <c r="P17" i="4" s="1"/>
  <c r="R14" i="4"/>
  <c r="R15" i="4" s="1"/>
  <c r="R9" i="4"/>
  <c r="R17" i="4" s="1"/>
  <c r="L14" i="4"/>
  <c r="L15" i="4" s="1"/>
  <c r="L9" i="4"/>
  <c r="L17" i="4" s="1"/>
  <c r="I14" i="4"/>
  <c r="I15" i="4" s="1"/>
  <c r="I9" i="4"/>
  <c r="I17" i="4" s="1"/>
  <c r="K14" i="4"/>
  <c r="K15" i="4" s="1"/>
  <c r="K9" i="4"/>
  <c r="K17" i="4" s="1"/>
  <c r="H14" i="4"/>
  <c r="H15" i="4" s="1"/>
  <c r="H9" i="4"/>
  <c r="H17" i="4" s="1"/>
  <c r="C14" i="4"/>
  <c r="C15" i="4" s="1"/>
  <c r="C9" i="4"/>
  <c r="C17" i="4" s="1"/>
  <c r="D14" i="4"/>
  <c r="D15" i="4" s="1"/>
  <c r="D9" i="4"/>
  <c r="E14" i="4"/>
  <c r="E15" i="4" s="1"/>
  <c r="E9" i="4"/>
  <c r="E17" i="4" s="1"/>
  <c r="G14" i="4"/>
  <c r="G15" i="4" s="1"/>
  <c r="G9" i="4"/>
  <c r="G17" i="4" s="1"/>
  <c r="B9" i="4"/>
  <c r="B17" i="4" s="1"/>
  <c r="B15" i="4"/>
  <c r="B11" i="3"/>
  <c r="AA16" i="2"/>
  <c r="B16" i="2"/>
  <c r="X16" i="2"/>
  <c r="T16" i="2"/>
  <c r="P16" i="2"/>
  <c r="L16" i="2"/>
  <c r="H16" i="2"/>
  <c r="D16" i="2"/>
  <c r="W16" i="2"/>
  <c r="S16" i="2"/>
  <c r="O16" i="2"/>
  <c r="C6" i="1" s="1"/>
  <c r="C16" i="2"/>
  <c r="AD16" i="2"/>
  <c r="AI16" i="2"/>
  <c r="AJ16" i="2"/>
  <c r="AB16" i="2"/>
  <c r="AF16" i="2"/>
  <c r="AK16" i="2"/>
  <c r="AG16" i="2"/>
  <c r="M16" i="2"/>
  <c r="I16" i="2"/>
  <c r="E16" i="2"/>
  <c r="E3" i="1" l="1"/>
  <c r="D17" i="4"/>
  <c r="B5" i="1"/>
  <c r="C9" i="1"/>
  <c r="C5" i="1"/>
  <c r="C7" i="1" s="1"/>
  <c r="N17" i="4"/>
  <c r="E4" i="1"/>
  <c r="D9" i="1"/>
  <c r="D5" i="1"/>
  <c r="Z17" i="4"/>
  <c r="O17" i="4"/>
  <c r="B9" i="1"/>
  <c r="D6" i="1"/>
  <c r="B6" i="1"/>
  <c r="B7" i="1" l="1"/>
  <c r="D7" i="1"/>
  <c r="D19" i="1" s="1"/>
  <c r="C15" i="1"/>
  <c r="C10" i="1"/>
  <c r="C11" i="1" s="1"/>
  <c r="C17" i="1"/>
  <c r="C19" i="1"/>
  <c r="E6" i="1"/>
  <c r="E5" i="1"/>
  <c r="E9" i="1"/>
  <c r="E7" i="1" l="1"/>
  <c r="E15" i="1" s="1"/>
  <c r="B19" i="1"/>
  <c r="C22" i="1"/>
  <c r="C26" i="1" s="1"/>
  <c r="D10" i="1"/>
  <c r="D15" i="1"/>
  <c r="D17" i="1"/>
  <c r="B10" i="1"/>
  <c r="B22" i="1" s="1"/>
  <c r="B17" i="1"/>
  <c r="B15" i="1"/>
  <c r="B26" i="1" l="1"/>
  <c r="B28" i="1"/>
  <c r="C28" i="1" s="1"/>
  <c r="E19" i="1"/>
  <c r="E10" i="1"/>
  <c r="E11" i="1" s="1"/>
  <c r="D11" i="1"/>
  <c r="D22" i="1"/>
  <c r="B11" i="1"/>
  <c r="E17" i="1"/>
  <c r="E22" i="1" l="1"/>
  <c r="E26" i="1" s="1"/>
  <c r="D26" i="1"/>
  <c r="D28" i="1" s="1"/>
  <c r="E28" i="1" l="1"/>
</calcChain>
</file>

<file path=xl/sharedStrings.xml><?xml version="1.0" encoding="utf-8"?>
<sst xmlns="http://schemas.openxmlformats.org/spreadsheetml/2006/main" count="57" uniqueCount="51">
  <si>
    <t># of Small Packages</t>
  </si>
  <si>
    <t># of Med Packages</t>
  </si>
  <si>
    <t># of Large Packages</t>
  </si>
  <si>
    <t>Total Packages Licensed</t>
  </si>
  <si>
    <t>Small Package Price</t>
  </si>
  <si>
    <t>Med Package Price</t>
  </si>
  <si>
    <t>Large Package Price</t>
  </si>
  <si>
    <t>Revenue</t>
  </si>
  <si>
    <t>Small Package</t>
  </si>
  <si>
    <t>Med Package</t>
  </si>
  <si>
    <t>Large Package</t>
  </si>
  <si>
    <t>Total Revenue</t>
  </si>
  <si>
    <t>Total</t>
  </si>
  <si>
    <t>Licensing Revenue</t>
  </si>
  <si>
    <t>Net Revenue</t>
  </si>
  <si>
    <t>Cost of Sales</t>
  </si>
  <si>
    <t>Advertising Spend</t>
  </si>
  <si>
    <t>Conversion Rate</t>
  </si>
  <si>
    <t xml:space="preserve">Average Order </t>
  </si>
  <si>
    <t>Total Personal Shopper Orders</t>
  </si>
  <si>
    <t>Total Personal Shopper Sales</t>
  </si>
  <si>
    <t>Personal Shopper Fee</t>
  </si>
  <si>
    <t>Foot Traffic</t>
  </si>
  <si>
    <t>Average Order</t>
  </si>
  <si>
    <t>Total Product Revenue</t>
  </si>
  <si>
    <t>COS %</t>
  </si>
  <si>
    <t>Total COS</t>
  </si>
  <si>
    <t>Gross Profit</t>
  </si>
  <si>
    <t>Product COS</t>
  </si>
  <si>
    <t>Personal Shopper Revenue</t>
  </si>
  <si>
    <t>Gross Margin</t>
  </si>
  <si>
    <t>Conversion rate</t>
  </si>
  <si>
    <t>Salaries</t>
  </si>
  <si>
    <t>% of Revenue</t>
  </si>
  <si>
    <t xml:space="preserve">Marketing </t>
  </si>
  <si>
    <t>All Other</t>
  </si>
  <si>
    <t>EBITDA</t>
  </si>
  <si>
    <t>SG&amp;A Expenses</t>
  </si>
  <si>
    <t>Capital Spend</t>
  </si>
  <si>
    <t>2019</t>
  </si>
  <si>
    <t>2020</t>
  </si>
  <si>
    <t>2021</t>
  </si>
  <si>
    <t>Total SG&amp;A Expenses</t>
  </si>
  <si>
    <t>Stuff Faux Less 3 Year Projection (in thousands)</t>
  </si>
  <si>
    <t>In Store Sales</t>
  </si>
  <si>
    <t>Shopping Service Fee Revenue</t>
  </si>
  <si>
    <t>Personal Shopper Expense</t>
  </si>
  <si>
    <t>Shopper Cost Per Order</t>
  </si>
  <si>
    <t xml:space="preserve">Cumulative Cash Flow </t>
  </si>
  <si>
    <t>Net Cash Flow</t>
  </si>
  <si>
    <t>Personal Shopper Product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</si>
</sst>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,;\-#,##0,"/>
    <numFmt numFmtId="167" formatCode="&quot;$&quot;#,##0,;\-#,##0,"/>
    <numFmt numFmtId="168" formatCode="\(&quot;$&quot;*#\,##0,;\(&quot;$&quot;#,##0,\)"/>
    <numFmt numFmtId="169" formatCode="* #,##0.0,,_);_(* \(#,##0.0,,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65" fontId="0" fillId="0" borderId="0" xfId="2" applyNumberFormat="1" applyFont="1"/>
    <xf numFmtId="165" fontId="0" fillId="0" borderId="1" xfId="2" applyNumberFormat="1" applyFont="1" applyBorder="1"/>
    <xf numFmtId="165" fontId="2" fillId="0" borderId="0" xfId="2" applyNumberFormat="1" applyFont="1"/>
    <xf numFmtId="165" fontId="0" fillId="2" borderId="0" xfId="2" applyNumberFormat="1" applyFont="1" applyFill="1"/>
    <xf numFmtId="0" fontId="0" fillId="0" borderId="0" xfId="0" applyAlignment="1">
      <alignment horizontal="left" indent="1"/>
    </xf>
    <xf numFmtId="9" fontId="0" fillId="0" borderId="0" xfId="3" applyFont="1"/>
    <xf numFmtId="165" fontId="0" fillId="0" borderId="0" xfId="0" applyNumberFormat="1"/>
    <xf numFmtId="165" fontId="2" fillId="0" borderId="0" xfId="0" applyNumberFormat="1" applyFont="1"/>
    <xf numFmtId="0" fontId="2" fillId="0" borderId="1" xfId="0" applyFont="1" applyBorder="1"/>
    <xf numFmtId="9" fontId="0" fillId="0" borderId="1" xfId="3" applyFont="1" applyBorder="1"/>
    <xf numFmtId="14" fontId="3" fillId="0" borderId="0" xfId="0" applyNumberFormat="1" applyFont="1"/>
    <xf numFmtId="165" fontId="2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 indent="1"/>
    </xf>
    <xf numFmtId="10" fontId="5" fillId="0" borderId="0" xfId="3" applyNumberFormat="1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left" indent="2"/>
    </xf>
    <xf numFmtId="0" fontId="2" fillId="0" borderId="2" xfId="0" applyFont="1" applyBorder="1"/>
    <xf numFmtId="164" fontId="0" fillId="0" borderId="0" xfId="0" applyNumberFormat="1"/>
    <xf numFmtId="0" fontId="6" fillId="0" borderId="0" xfId="0" applyFont="1"/>
    <xf numFmtId="9" fontId="5" fillId="0" borderId="0" xfId="3" applyNumberFormat="1" applyFont="1"/>
    <xf numFmtId="9" fontId="5" fillId="0" borderId="1" xfId="3" applyNumberFormat="1" applyFont="1" applyBorder="1"/>
    <xf numFmtId="0" fontId="0" fillId="0" borderId="0" xfId="0" applyAlignment="1">
      <alignment wrapText="1"/>
    </xf>
    <xf numFmtId="166" fontId="0" fillId="0" borderId="0" xfId="0" applyNumberFormat="1"/>
    <xf numFmtId="166" fontId="0" fillId="0" borderId="1" xfId="0" applyNumberFormat="1" applyBorder="1"/>
    <xf numFmtId="166" fontId="2" fillId="0" borderId="0" xfId="0" applyNumberFormat="1" applyFont="1"/>
    <xf numFmtId="167" fontId="2" fillId="0" borderId="2" xfId="0" applyNumberFormat="1" applyFont="1" applyBorder="1"/>
    <xf numFmtId="167" fontId="2" fillId="0" borderId="0" xfId="0" applyNumberFormat="1" applyFont="1"/>
    <xf numFmtId="167" fontId="0" fillId="0" borderId="0" xfId="0" applyNumberFormat="1" applyBorder="1"/>
    <xf numFmtId="168" fontId="2" fillId="0" borderId="2" xfId="0" applyNumberFormat="1" applyFont="1" applyBorder="1"/>
    <xf numFmtId="168" fontId="2" fillId="0" borderId="0" xfId="0" applyNumberFormat="1" applyFont="1" applyBorder="1"/>
    <xf numFmtId="0" fontId="0" fillId="0" borderId="0" xfId="0" applyBorder="1" applyAlignment="1">
      <alignment horizontal="left" indent="1"/>
    </xf>
    <xf numFmtId="166" fontId="0" fillId="0" borderId="0" xfId="0" applyNumberFormat="1" applyBorder="1"/>
    <xf numFmtId="164" fontId="0" fillId="0" borderId="0" xfId="1" applyNumberFormat="1" applyFont="1" applyFill="1"/>
    <xf numFmtId="9" fontId="0" fillId="0" borderId="0" xfId="3" applyFont="1" applyFill="1"/>
    <xf numFmtId="0" fontId="2" fillId="3" borderId="0" xfId="0" applyFont="1" applyFill="1"/>
    <xf numFmtId="168" fontId="2" fillId="3" borderId="0" xfId="0" applyNumberFormat="1" applyFont="1" applyFill="1" applyBorder="1"/>
    <xf numFmtId="167" fontId="2" fillId="3" borderId="0" xfId="0" applyNumberFormat="1" applyFont="1" applyFill="1"/>
    <xf numFmtId="169" fontId="2" fillId="0" borderId="0" xfId="0" applyNumberFormat="1" applyFont="1" applyBorder="1"/>
    <xf numFmtId="169" fontId="2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numFmt numFmtId="169" formatCode="* #,##0.0,,_);_(* \(#,##0.0,,\);_(* &quot;-&quot;??_);_(@_)"/>
    </dxf>
    <dxf>
      <numFmt numFmtId="169" formatCode="* #,##0.0,,_);_(* \(#,##0.0,,\);_(* &quot;-&quot;??_);_(@_)"/>
    </dxf>
    <dxf>
      <numFmt numFmtId="169" formatCode="* #,##0.0,,_);_(* \(#,##0.0,,\);_(* &quot;-&quot;??_);_(@_)"/>
    </dxf>
    <dxf>
      <numFmt numFmtId="169" formatCode="* #,##0.0,,_);_(* \(#,##0.0,,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bine Vollmer" id="{0EF88F68-96D3-4C6F-B1B7-8902643939B2}" userId="S-1-5-21-1214440339-1606980848-682003330-2659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28" totalsRowShown="0" headerRowDxfId="4">
  <autoFilter ref="A1: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Stuff Faux Less 3 Year Projection (in thousands)"/>
    <tableColumn id="2" xr3:uid="{00000000-0010-0000-0000-000002000000}" name="2019" dataDxfId="3"/>
    <tableColumn id="3" xr3:uid="{00000000-0010-0000-0000-000003000000}" name="2020" dataDxfId="2"/>
    <tableColumn id="4" xr3:uid="{00000000-0010-0000-0000-000004000000}" name="2021" dataDxfId="1"/>
    <tableColumn id="5" xr3:uid="{00000000-0010-0000-0000-000005000000}" name="Tota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H28"/>
  <sheetViews>
    <sheetView tabSelected="1" zoomScaleNormal="100" workbookViewId="0">
      <selection activeCell="F1" sqref="F1"/>
    </sheetView>
  </sheetViews>
  <sheetFormatPr defaultRowHeight="14.25" x14ac:dyDescent="0.45"/>
  <cols>
    <col min="1" max="1" width="30.19921875" bestFit="1" customWidth="1"/>
    <col min="2" max="3" width="9.53125" customWidth="1"/>
    <col min="4" max="4" width="8.796875" customWidth="1"/>
    <col min="5" max="5" width="10" customWidth="1"/>
  </cols>
  <sheetData>
    <row r="1" spans="1:8" ht="28.5" x14ac:dyDescent="0.45">
      <c r="A1" s="30" t="s">
        <v>43</v>
      </c>
      <c r="B1" s="23" t="s">
        <v>39</v>
      </c>
      <c r="C1" s="23" t="s">
        <v>40</v>
      </c>
      <c r="D1" s="23" t="s">
        <v>41</v>
      </c>
      <c r="E1" s="23" t="s">
        <v>12</v>
      </c>
    </row>
    <row r="2" spans="1:8" x14ac:dyDescent="0.45">
      <c r="A2" s="4" t="s">
        <v>7</v>
      </c>
    </row>
    <row r="3" spans="1:8" x14ac:dyDescent="0.45">
      <c r="A3" s="11" t="s">
        <v>50</v>
      </c>
      <c r="B3" s="36">
        <f>(SUMIF('Personal Shopper'!$B$1:$AK$1,'Summary P&amp;L'!B1,'Personal Shopper'!$B$7:$AK$7))</f>
        <v>2400000</v>
      </c>
      <c r="C3" s="36">
        <f>+(SUMIF('Personal Shopper'!$B$1:$AK$1,'Summary P&amp;L'!C1,'Personal Shopper'!$B$7:$AK$7))</f>
        <v>3600000</v>
      </c>
      <c r="D3" s="36">
        <f>+(SUMIF('Personal Shopper'!$B$1:$AK$1,'Summary P&amp;L'!D1,'Personal Shopper'!$B$7:$AK$7))</f>
        <v>3780000</v>
      </c>
      <c r="E3" s="36">
        <f>SUM(B3:D3)</f>
        <v>9780000</v>
      </c>
      <c r="H3" s="27"/>
    </row>
    <row r="4" spans="1:8" x14ac:dyDescent="0.45">
      <c r="A4" s="11" t="s">
        <v>44</v>
      </c>
      <c r="B4" s="40">
        <f>(SUMIF('Product Sales'!$B$1:$AK$1,'Summary P&amp;L'!B1,'Product Sales'!$B$6:$AK$6))</f>
        <v>630000</v>
      </c>
      <c r="C4" s="40">
        <f>(SUMIF('Product Sales'!$B$1:$AK$1,'Summary P&amp;L'!C1,'Product Sales'!$B$6:$AK$6))</f>
        <v>1344000</v>
      </c>
      <c r="D4" s="40">
        <f>(SUMIF('Product Sales'!$B$1:$AK$1,'Summary P&amp;L'!D1,'Product Sales'!$B$6:$AK$6))</f>
        <v>1530000</v>
      </c>
      <c r="E4" s="40">
        <f>SUM(B4:D4)</f>
        <v>3504000</v>
      </c>
      <c r="H4" s="27"/>
    </row>
    <row r="5" spans="1:8" x14ac:dyDescent="0.45">
      <c r="A5" s="39" t="s">
        <v>45</v>
      </c>
      <c r="B5" s="40">
        <f>SUMIF('Personal Shopper'!$B$1:$AK$1,'Summary P&amp;L'!B1,'Personal Shopper'!$B$9:$AK$9)</f>
        <v>360000</v>
      </c>
      <c r="C5" s="40">
        <f>SUMIF('Personal Shopper'!$B$1:$AK$1,'Summary P&amp;L'!C1,'Personal Shopper'!$B$9:$AK$9)</f>
        <v>540000</v>
      </c>
      <c r="D5" s="40">
        <f>SUMIF('Personal Shopper'!$B$1:$AK$1,'Summary P&amp;L'!D1,'Personal Shopper'!$B$9:$AK$9)</f>
        <v>756000</v>
      </c>
      <c r="E5" s="40">
        <f t="shared" ref="E5" si="0">SUM(B5:D5)</f>
        <v>1656000</v>
      </c>
      <c r="H5" s="27"/>
    </row>
    <row r="6" spans="1:8" x14ac:dyDescent="0.45">
      <c r="A6" s="11" t="s">
        <v>13</v>
      </c>
      <c r="B6" s="32">
        <f>SUMIF('Licensing Revenue'!$B$1:$AK$1,'Summary P&amp;L'!B1,'Licensing Revenue'!$B$16:$AK$16)</f>
        <v>94000</v>
      </c>
      <c r="C6" s="32">
        <f>SUMIF('Licensing Revenue'!$B$1:$AK$1,'Summary P&amp;L'!C1,'Licensing Revenue'!$B$16:$AK$16)</f>
        <v>331000</v>
      </c>
      <c r="D6" s="32">
        <f>SUMIF('Licensing Revenue'!$B$1:$AK$1,'Summary P&amp;L'!D1,'Licensing Revenue'!$B$16:$AK$16)</f>
        <v>551500</v>
      </c>
      <c r="E6" s="32">
        <f>SUM(B6:D6)</f>
        <v>976500</v>
      </c>
      <c r="H6" s="27"/>
    </row>
    <row r="7" spans="1:8" x14ac:dyDescent="0.45">
      <c r="A7" s="4" t="s">
        <v>14</v>
      </c>
      <c r="B7" s="33">
        <f>SUM(B3:B6)</f>
        <v>3484000</v>
      </c>
      <c r="C7" s="33">
        <f>SUM(C3:C6)</f>
        <v>5815000</v>
      </c>
      <c r="D7" s="33">
        <f>SUM(D3:D6)</f>
        <v>6617500</v>
      </c>
      <c r="E7" s="33">
        <f>SUM(B7:D7)</f>
        <v>15916500</v>
      </c>
    </row>
    <row r="8" spans="1:8" ht="5.55" customHeight="1" x14ac:dyDescent="0.45">
      <c r="B8" s="31"/>
      <c r="C8" s="31"/>
      <c r="D8" s="31"/>
      <c r="E8" s="31"/>
    </row>
    <row r="9" spans="1:8" x14ac:dyDescent="0.45">
      <c r="A9" s="1" t="s">
        <v>15</v>
      </c>
      <c r="B9" s="32">
        <f>(SUMIF('Product Sales'!$B$1:$AK$1,'Summary P&amp;L'!B1,'Product Sales'!$B$9:$AK$9))+(SUMIF('Personal Shopper'!$B$1:$AK$1,'Summary P&amp;L'!B1,'Personal Shopper'!$B$15:$AK$15))</f>
        <v>2109000</v>
      </c>
      <c r="C9" s="32">
        <f>(SUMIF('Product Sales'!$B$1:$AK$1,'Summary P&amp;L'!C1,'Product Sales'!$B$9:$AK$9))+(SUMIF('Personal Shopper'!$B$1:$AK$1,'Summary P&amp;L'!C1,'Personal Shopper'!$B$15:$AK$15))</f>
        <v>3184320</v>
      </c>
      <c r="D9" s="32">
        <f>(SUMIF('Product Sales'!$B$1:$AK$1,'Summary P&amp;L'!D1,'Product Sales'!$B$9:$AK$9))+(SUMIF('Personal Shopper'!$B$1:$AK$1,'Summary P&amp;L'!D1,'Personal Shopper'!$B$15:$AK$15))</f>
        <v>3323700</v>
      </c>
      <c r="E9" s="32">
        <f>SUM(B9:D9)</f>
        <v>8617020</v>
      </c>
    </row>
    <row r="10" spans="1:8" x14ac:dyDescent="0.45">
      <c r="A10" s="4" t="s">
        <v>27</v>
      </c>
      <c r="B10" s="33">
        <f>B7-B9</f>
        <v>1375000</v>
      </c>
      <c r="C10" s="33">
        <f t="shared" ref="C10:D10" si="1">C7-C9</f>
        <v>2630680</v>
      </c>
      <c r="D10" s="33">
        <f t="shared" si="1"/>
        <v>3293800</v>
      </c>
      <c r="E10" s="33">
        <f>SUM(B10:D10)</f>
        <v>7299480</v>
      </c>
    </row>
    <row r="11" spans="1:8" x14ac:dyDescent="0.45">
      <c r="A11" s="20" t="s">
        <v>30</v>
      </c>
      <c r="B11" s="28">
        <f>B10/B7</f>
        <v>0.39466130884041334</v>
      </c>
      <c r="C11" s="28">
        <f t="shared" ref="C11:D11" si="2">C10/C7</f>
        <v>0.45239552880481515</v>
      </c>
      <c r="D11" s="28">
        <f t="shared" si="2"/>
        <v>0.49774083868530411</v>
      </c>
      <c r="E11" s="28">
        <f>E10/E7</f>
        <v>0.45861087550654983</v>
      </c>
    </row>
    <row r="12" spans="1:8" x14ac:dyDescent="0.45">
      <c r="H12" s="27"/>
    </row>
    <row r="13" spans="1:8" x14ac:dyDescent="0.45">
      <c r="A13" s="4" t="s">
        <v>37</v>
      </c>
    </row>
    <row r="14" spans="1:8" x14ac:dyDescent="0.45">
      <c r="A14" s="11" t="s">
        <v>32</v>
      </c>
      <c r="B14" s="31">
        <f>(50000*3)+(85000)+(85000*2)+100000</f>
        <v>505000</v>
      </c>
      <c r="C14" s="31">
        <f>Table1[[#This Row],[2019]]*1.5</f>
        <v>757500</v>
      </c>
      <c r="D14" s="31">
        <f>Table1[[#This Row],[2020]]*1.3</f>
        <v>984750</v>
      </c>
      <c r="E14" s="31">
        <f>SUM(B14:D14)</f>
        <v>2247250</v>
      </c>
    </row>
    <row r="15" spans="1:8" x14ac:dyDescent="0.45">
      <c r="A15" s="21" t="s">
        <v>33</v>
      </c>
      <c r="B15" s="28">
        <f>B14/B7</f>
        <v>0.1449483352468427</v>
      </c>
      <c r="C15" s="28">
        <f t="shared" ref="C15:E15" si="3">C14/C7</f>
        <v>0.13026655202063628</v>
      </c>
      <c r="D15" s="28">
        <f t="shared" si="3"/>
        <v>0.14880997355496789</v>
      </c>
      <c r="E15" s="28">
        <f t="shared" si="3"/>
        <v>0.1411899601042943</v>
      </c>
    </row>
    <row r="16" spans="1:8" x14ac:dyDescent="0.45">
      <c r="A16" s="11" t="s">
        <v>34</v>
      </c>
      <c r="B16" s="31">
        <f>12000+400000</f>
        <v>412000</v>
      </c>
      <c r="C16" s="31">
        <f>12000+250000</f>
        <v>262000</v>
      </c>
      <c r="D16" s="31">
        <f>12000+240000</f>
        <v>252000</v>
      </c>
      <c r="E16" s="31">
        <f>SUM(B16:D16)</f>
        <v>926000</v>
      </c>
    </row>
    <row r="17" spans="1:5" x14ac:dyDescent="0.45">
      <c r="A17" s="22" t="s">
        <v>33</v>
      </c>
      <c r="B17" s="28">
        <f>B16/B7</f>
        <v>0.11825487944890931</v>
      </c>
      <c r="C17" s="28">
        <f t="shared" ref="C17:E17" si="4">C16/C7</f>
        <v>4.5055889939810835E-2</v>
      </c>
      <c r="D17" s="28">
        <f t="shared" si="4"/>
        <v>3.8080846241027581E-2</v>
      </c>
      <c r="E17" s="28">
        <f t="shared" si="4"/>
        <v>5.8178619671410171E-2</v>
      </c>
    </row>
    <row r="18" spans="1:5" x14ac:dyDescent="0.45">
      <c r="A18" s="11" t="s">
        <v>35</v>
      </c>
      <c r="B18" s="31">
        <f>500000+150000</f>
        <v>650000</v>
      </c>
      <c r="C18" s="31">
        <f>300000</f>
        <v>300000</v>
      </c>
      <c r="D18" s="31">
        <f>Table1[[#This Row],[2020]]</f>
        <v>300000</v>
      </c>
      <c r="E18" s="31">
        <f>SUM(B18:D18)</f>
        <v>1250000</v>
      </c>
    </row>
    <row r="19" spans="1:5" x14ac:dyDescent="0.45">
      <c r="A19" s="24" t="s">
        <v>33</v>
      </c>
      <c r="B19" s="29">
        <f>B18/B7</f>
        <v>0.18656716417910449</v>
      </c>
      <c r="C19" s="29">
        <f t="shared" ref="C19:D19" si="5">C18/C7</f>
        <v>5.1590713671539126E-2</v>
      </c>
      <c r="D19" s="29">
        <f t="shared" si="5"/>
        <v>4.5334340763128068E-2</v>
      </c>
      <c r="E19" s="29">
        <f>E18/E7</f>
        <v>7.8534853768102278E-2</v>
      </c>
    </row>
    <row r="20" spans="1:5" x14ac:dyDescent="0.45">
      <c r="A20" s="4" t="s">
        <v>42</v>
      </c>
      <c r="B20" s="33">
        <f>B14+B16+B18</f>
        <v>1567000</v>
      </c>
      <c r="C20" s="33">
        <f t="shared" ref="C20:D20" si="6">C14+C16+C18</f>
        <v>1319500</v>
      </c>
      <c r="D20" s="33">
        <f t="shared" si="6"/>
        <v>1536750</v>
      </c>
      <c r="E20" s="33">
        <f>SUM(B20:D20)</f>
        <v>4423250</v>
      </c>
    </row>
    <row r="21" spans="1:5" ht="4.8" customHeight="1" x14ac:dyDescent="0.45">
      <c r="B21" s="31"/>
      <c r="C21" s="31"/>
      <c r="D21" s="31"/>
      <c r="E21" s="31"/>
    </row>
    <row r="22" spans="1:5" ht="14.65" thickBot="1" x14ac:dyDescent="0.5">
      <c r="A22" s="25" t="s">
        <v>36</v>
      </c>
      <c r="B22" s="37">
        <f>B10-B20</f>
        <v>-192000</v>
      </c>
      <c r="C22" s="34">
        <f t="shared" ref="C22:D22" si="7">C10-C20</f>
        <v>1311180</v>
      </c>
      <c r="D22" s="34">
        <f t="shared" si="7"/>
        <v>1757050</v>
      </c>
      <c r="E22" s="34">
        <f>SUM(B22:D22)</f>
        <v>2876230</v>
      </c>
    </row>
    <row r="23" spans="1:5" ht="4.45" customHeight="1" thickTop="1" x14ac:dyDescent="0.45">
      <c r="B23" s="31"/>
      <c r="C23" s="31"/>
      <c r="D23" s="31"/>
      <c r="E23" s="31"/>
    </row>
    <row r="24" spans="1:5" x14ac:dyDescent="0.45">
      <c r="A24" t="s">
        <v>38</v>
      </c>
      <c r="B24" s="31">
        <v>500000</v>
      </c>
      <c r="C24" s="31">
        <v>0</v>
      </c>
      <c r="D24" s="31">
        <v>0</v>
      </c>
      <c r="E24" s="31">
        <f>SUM(B24:D24)</f>
        <v>500000</v>
      </c>
    </row>
    <row r="25" spans="1:5" ht="4.8" customHeight="1" x14ac:dyDescent="0.45">
      <c r="B25" s="31"/>
      <c r="C25" s="31"/>
      <c r="D25" s="31"/>
      <c r="E25" s="31"/>
    </row>
    <row r="26" spans="1:5" x14ac:dyDescent="0.45">
      <c r="A26" s="4" t="s">
        <v>49</v>
      </c>
      <c r="B26" s="38">
        <f>B22-B24</f>
        <v>-692000</v>
      </c>
      <c r="C26" s="35">
        <f t="shared" ref="C26:E26" si="8">C22-C24</f>
        <v>1311180</v>
      </c>
      <c r="D26" s="35">
        <f t="shared" si="8"/>
        <v>1757050</v>
      </c>
      <c r="E26" s="35">
        <f t="shared" si="8"/>
        <v>2376230</v>
      </c>
    </row>
    <row r="27" spans="1:5" ht="6" customHeight="1" x14ac:dyDescent="0.45">
      <c r="A27" s="4"/>
      <c r="B27" s="46"/>
      <c r="C27" s="47"/>
      <c r="D27" s="47"/>
      <c r="E27" s="47"/>
    </row>
    <row r="28" spans="1:5" x14ac:dyDescent="0.45">
      <c r="A28" s="43" t="s">
        <v>48</v>
      </c>
      <c r="B28" s="44">
        <f>+B22-B24</f>
        <v>-692000</v>
      </c>
      <c r="C28" s="45">
        <f>+Table1[[#This Row],[2019]]+C26</f>
        <v>619180</v>
      </c>
      <c r="D28" s="45">
        <f>+Table1[[#This Row],[2020]]+D26</f>
        <v>2376230</v>
      </c>
      <c r="E28" s="45">
        <f>+Table1[[#This Row],[2021]]+E26</f>
        <v>4752460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1"/>
  <sheetViews>
    <sheetView workbookViewId="0">
      <selection activeCell="M3" sqref="M3"/>
    </sheetView>
  </sheetViews>
  <sheetFormatPr defaultRowHeight="14.25" x14ac:dyDescent="0.45"/>
  <cols>
    <col min="1" max="1" width="20.46484375" style="4" bestFit="1" customWidth="1"/>
    <col min="2" max="8" width="10.19921875" bestFit="1" customWidth="1"/>
    <col min="9" max="10" width="8.796875" bestFit="1" customWidth="1"/>
    <col min="11" max="19" width="9.796875" bestFit="1" customWidth="1"/>
    <col min="20" max="20" width="10" bestFit="1" customWidth="1"/>
    <col min="21" max="37" width="9.796875" bestFit="1" customWidth="1"/>
  </cols>
  <sheetData>
    <row r="1" spans="1:37" x14ac:dyDescent="0.45">
      <c r="B1">
        <v>2019</v>
      </c>
      <c r="C1">
        <v>2019</v>
      </c>
      <c r="D1">
        <v>2019</v>
      </c>
      <c r="E1">
        <v>2019</v>
      </c>
      <c r="F1">
        <v>2019</v>
      </c>
      <c r="G1">
        <v>2019</v>
      </c>
      <c r="H1">
        <v>2019</v>
      </c>
      <c r="I1">
        <v>2019</v>
      </c>
      <c r="J1">
        <v>2019</v>
      </c>
      <c r="K1">
        <v>2019</v>
      </c>
      <c r="L1">
        <v>2019</v>
      </c>
      <c r="M1">
        <v>2019</v>
      </c>
      <c r="N1">
        <v>2020</v>
      </c>
      <c r="O1">
        <v>2020</v>
      </c>
      <c r="P1">
        <v>2020</v>
      </c>
      <c r="Q1">
        <v>2020</v>
      </c>
      <c r="R1">
        <v>2020</v>
      </c>
      <c r="S1">
        <v>2020</v>
      </c>
      <c r="T1">
        <v>2020</v>
      </c>
      <c r="U1">
        <v>2020</v>
      </c>
      <c r="V1">
        <v>2020</v>
      </c>
      <c r="W1">
        <v>2020</v>
      </c>
      <c r="X1">
        <v>2020</v>
      </c>
      <c r="Y1">
        <v>2020</v>
      </c>
      <c r="Z1">
        <v>2021</v>
      </c>
      <c r="AA1">
        <v>2021</v>
      </c>
      <c r="AB1">
        <v>2021</v>
      </c>
      <c r="AC1">
        <v>2021</v>
      </c>
      <c r="AD1">
        <v>2021</v>
      </c>
      <c r="AE1">
        <v>2021</v>
      </c>
      <c r="AF1">
        <v>2021</v>
      </c>
      <c r="AG1">
        <v>2021</v>
      </c>
      <c r="AH1">
        <v>2021</v>
      </c>
      <c r="AI1">
        <v>2021</v>
      </c>
      <c r="AJ1">
        <v>2021</v>
      </c>
      <c r="AK1">
        <v>2021</v>
      </c>
    </row>
    <row r="2" spans="1:37" x14ac:dyDescent="0.45">
      <c r="B2" s="17">
        <v>43466</v>
      </c>
      <c r="C2" s="17">
        <v>43497</v>
      </c>
      <c r="D2" s="17">
        <v>43525</v>
      </c>
      <c r="E2" s="17">
        <v>43556</v>
      </c>
      <c r="F2" s="17">
        <v>43586</v>
      </c>
      <c r="G2" s="17">
        <v>43617</v>
      </c>
      <c r="H2" s="17">
        <v>43647</v>
      </c>
      <c r="I2" s="17">
        <v>43678</v>
      </c>
      <c r="J2" s="17">
        <v>43709</v>
      </c>
      <c r="K2" s="17">
        <v>43739</v>
      </c>
      <c r="L2" s="17">
        <v>43770</v>
      </c>
      <c r="M2" s="17">
        <v>43800</v>
      </c>
      <c r="N2" s="17">
        <v>43831</v>
      </c>
      <c r="O2" s="17">
        <v>43862</v>
      </c>
      <c r="P2" s="17">
        <v>43891</v>
      </c>
      <c r="Q2" s="17">
        <v>43922</v>
      </c>
      <c r="R2" s="17">
        <v>43952</v>
      </c>
      <c r="S2" s="17">
        <v>43983</v>
      </c>
      <c r="T2" s="17">
        <v>44013</v>
      </c>
      <c r="U2" s="17">
        <v>44044</v>
      </c>
      <c r="V2" s="17">
        <v>44075</v>
      </c>
      <c r="W2" s="17">
        <v>44105</v>
      </c>
      <c r="X2" s="17">
        <v>44136</v>
      </c>
      <c r="Y2" s="17">
        <v>44166</v>
      </c>
      <c r="Z2" s="17">
        <v>44197</v>
      </c>
      <c r="AA2" s="17">
        <v>44228</v>
      </c>
      <c r="AB2" s="17">
        <v>44256</v>
      </c>
      <c r="AC2" s="17">
        <v>44287</v>
      </c>
      <c r="AD2" s="17">
        <v>44317</v>
      </c>
      <c r="AE2" s="17">
        <v>44348</v>
      </c>
      <c r="AF2" s="17">
        <v>44378</v>
      </c>
      <c r="AG2" s="17">
        <v>44409</v>
      </c>
      <c r="AH2" s="17">
        <v>44440</v>
      </c>
      <c r="AI2" s="17">
        <v>44470</v>
      </c>
      <c r="AJ2" s="17">
        <v>44501</v>
      </c>
      <c r="AK2" s="17">
        <v>44531</v>
      </c>
    </row>
    <row r="3" spans="1:37" x14ac:dyDescent="0.45">
      <c r="A3" s="4" t="s">
        <v>22</v>
      </c>
      <c r="B3" s="41">
        <v>500</v>
      </c>
      <c r="C3" s="41">
        <v>1000</v>
      </c>
      <c r="D3" s="41">
        <v>2500</v>
      </c>
      <c r="E3" s="41">
        <v>5000</v>
      </c>
      <c r="F3" s="41">
        <v>5500</v>
      </c>
      <c r="G3" s="41">
        <v>6000</v>
      </c>
      <c r="H3" s="41">
        <v>7000</v>
      </c>
      <c r="I3" s="41">
        <v>7500</v>
      </c>
      <c r="J3" s="41">
        <v>8000</v>
      </c>
      <c r="K3" s="41">
        <v>8500</v>
      </c>
      <c r="L3" s="41">
        <v>9000</v>
      </c>
      <c r="M3" s="41">
        <v>9500</v>
      </c>
      <c r="N3" s="2">
        <v>10000</v>
      </c>
      <c r="O3" s="2">
        <v>11000</v>
      </c>
      <c r="P3" s="2">
        <v>11500</v>
      </c>
      <c r="Q3" s="2">
        <v>11500</v>
      </c>
      <c r="R3" s="2">
        <v>12000</v>
      </c>
      <c r="S3" s="2">
        <v>12000</v>
      </c>
      <c r="T3" s="2">
        <v>12000</v>
      </c>
      <c r="U3" s="2">
        <v>12000</v>
      </c>
      <c r="V3" s="2">
        <v>12000</v>
      </c>
      <c r="W3" s="2">
        <v>12000</v>
      </c>
      <c r="X3" s="2">
        <v>12000</v>
      </c>
      <c r="Y3" s="2">
        <v>12000</v>
      </c>
      <c r="Z3" s="2">
        <v>12000</v>
      </c>
      <c r="AA3" s="2">
        <v>12000</v>
      </c>
      <c r="AB3" s="2">
        <v>12500</v>
      </c>
      <c r="AC3" s="2">
        <v>12500</v>
      </c>
      <c r="AD3" s="2">
        <v>12500</v>
      </c>
      <c r="AE3" s="2">
        <v>12500</v>
      </c>
      <c r="AF3" s="2">
        <v>12500</v>
      </c>
      <c r="AG3" s="2">
        <v>12500</v>
      </c>
      <c r="AH3" s="2">
        <v>12500</v>
      </c>
      <c r="AI3" s="2">
        <v>12500</v>
      </c>
      <c r="AJ3" s="2">
        <v>13000</v>
      </c>
      <c r="AK3" s="2">
        <v>13000</v>
      </c>
    </row>
    <row r="4" spans="1:37" x14ac:dyDescent="0.45">
      <c r="A4" s="4" t="s">
        <v>17</v>
      </c>
      <c r="B4" s="42">
        <v>0.3</v>
      </c>
      <c r="C4" s="42">
        <v>0.3</v>
      </c>
      <c r="D4" s="42">
        <v>0.3</v>
      </c>
      <c r="E4" s="42">
        <v>0.3</v>
      </c>
      <c r="F4" s="42">
        <v>0.3</v>
      </c>
      <c r="G4" s="42">
        <v>0.3</v>
      </c>
      <c r="H4" s="42">
        <v>0.3</v>
      </c>
      <c r="I4" s="42">
        <v>0.3</v>
      </c>
      <c r="J4" s="42">
        <v>0.3</v>
      </c>
      <c r="K4" s="42">
        <v>0.3</v>
      </c>
      <c r="L4" s="42">
        <v>0.3</v>
      </c>
      <c r="M4" s="42">
        <v>0.3</v>
      </c>
      <c r="N4" s="12">
        <v>0.32</v>
      </c>
      <c r="O4" s="12">
        <v>0.32</v>
      </c>
      <c r="P4" s="12">
        <v>0.32</v>
      </c>
      <c r="Q4" s="12">
        <v>0.32</v>
      </c>
      <c r="R4" s="12">
        <v>0.32</v>
      </c>
      <c r="S4" s="12">
        <v>0.32</v>
      </c>
      <c r="T4" s="12">
        <v>0.32</v>
      </c>
      <c r="U4" s="12">
        <v>0.32</v>
      </c>
      <c r="V4" s="12">
        <v>0.32</v>
      </c>
      <c r="W4" s="12">
        <v>0.32</v>
      </c>
      <c r="X4" s="12">
        <v>0.32</v>
      </c>
      <c r="Y4" s="12">
        <v>0.32</v>
      </c>
      <c r="Z4" s="12">
        <v>0.34</v>
      </c>
      <c r="AA4" s="12">
        <v>0.34</v>
      </c>
      <c r="AB4" s="12">
        <v>0.34</v>
      </c>
      <c r="AC4" s="12">
        <v>0.34</v>
      </c>
      <c r="AD4" s="12">
        <v>0.34</v>
      </c>
      <c r="AE4" s="12">
        <v>0.34</v>
      </c>
      <c r="AF4" s="12">
        <v>0.34</v>
      </c>
      <c r="AG4" s="12">
        <v>0.34</v>
      </c>
      <c r="AH4" s="12">
        <v>0.34</v>
      </c>
      <c r="AI4" s="12">
        <v>0.34</v>
      </c>
      <c r="AJ4" s="12">
        <v>0.34</v>
      </c>
      <c r="AK4" s="12">
        <v>0.34</v>
      </c>
    </row>
    <row r="5" spans="1:37" x14ac:dyDescent="0.45">
      <c r="A5" s="15" t="s">
        <v>23</v>
      </c>
      <c r="B5" s="8">
        <v>30</v>
      </c>
      <c r="C5" s="8">
        <v>30</v>
      </c>
      <c r="D5" s="8">
        <v>30</v>
      </c>
      <c r="E5" s="8">
        <v>30</v>
      </c>
      <c r="F5" s="8">
        <v>30</v>
      </c>
      <c r="G5" s="8">
        <v>30</v>
      </c>
      <c r="H5" s="8">
        <v>30</v>
      </c>
      <c r="I5" s="8">
        <v>30</v>
      </c>
      <c r="J5" s="8">
        <v>30</v>
      </c>
      <c r="K5" s="8">
        <v>30</v>
      </c>
      <c r="L5" s="8">
        <v>30</v>
      </c>
      <c r="M5" s="8">
        <v>30</v>
      </c>
      <c r="N5" s="8">
        <v>30</v>
      </c>
      <c r="O5" s="8">
        <v>30</v>
      </c>
      <c r="P5" s="8">
        <v>30</v>
      </c>
      <c r="Q5" s="8">
        <v>30</v>
      </c>
      <c r="R5" s="8">
        <v>30</v>
      </c>
      <c r="S5" s="8">
        <v>30</v>
      </c>
      <c r="T5" s="8">
        <v>30</v>
      </c>
      <c r="U5" s="8">
        <v>30</v>
      </c>
      <c r="V5" s="8">
        <v>30</v>
      </c>
      <c r="W5" s="8">
        <v>30</v>
      </c>
      <c r="X5" s="8">
        <v>30</v>
      </c>
      <c r="Y5" s="8">
        <v>30</v>
      </c>
      <c r="Z5" s="8">
        <v>30</v>
      </c>
      <c r="AA5" s="8">
        <v>30</v>
      </c>
      <c r="AB5" s="8">
        <v>30</v>
      </c>
      <c r="AC5" s="8">
        <v>30</v>
      </c>
      <c r="AD5" s="8">
        <v>30</v>
      </c>
      <c r="AE5" s="8">
        <v>30</v>
      </c>
      <c r="AF5" s="8">
        <v>30</v>
      </c>
      <c r="AG5" s="8">
        <v>30</v>
      </c>
      <c r="AH5" s="8">
        <v>30</v>
      </c>
      <c r="AI5" s="8">
        <v>30</v>
      </c>
      <c r="AJ5" s="8">
        <v>30</v>
      </c>
      <c r="AK5" s="8">
        <v>30</v>
      </c>
    </row>
    <row r="6" spans="1:37" x14ac:dyDescent="0.45">
      <c r="A6" s="4" t="s">
        <v>24</v>
      </c>
      <c r="B6" s="14">
        <f>(B3*B4)*B5</f>
        <v>4500</v>
      </c>
      <c r="C6" s="14">
        <f t="shared" ref="C6:AK6" si="0">(C3*C4)*C5</f>
        <v>9000</v>
      </c>
      <c r="D6" s="14">
        <f t="shared" si="0"/>
        <v>22500</v>
      </c>
      <c r="E6" s="14">
        <f t="shared" si="0"/>
        <v>45000</v>
      </c>
      <c r="F6" s="14">
        <f t="shared" si="0"/>
        <v>49500</v>
      </c>
      <c r="G6" s="14">
        <f t="shared" si="0"/>
        <v>54000</v>
      </c>
      <c r="H6" s="14">
        <f t="shared" si="0"/>
        <v>63000</v>
      </c>
      <c r="I6" s="14">
        <f t="shared" si="0"/>
        <v>67500</v>
      </c>
      <c r="J6" s="14">
        <f t="shared" si="0"/>
        <v>72000</v>
      </c>
      <c r="K6" s="14">
        <f t="shared" si="0"/>
        <v>76500</v>
      </c>
      <c r="L6" s="14">
        <f t="shared" si="0"/>
        <v>81000</v>
      </c>
      <c r="M6" s="14">
        <f t="shared" si="0"/>
        <v>85500</v>
      </c>
      <c r="N6" s="14">
        <f t="shared" si="0"/>
        <v>96000</v>
      </c>
      <c r="O6" s="14">
        <f t="shared" si="0"/>
        <v>105600</v>
      </c>
      <c r="P6" s="14">
        <f t="shared" si="0"/>
        <v>110400</v>
      </c>
      <c r="Q6" s="14">
        <f t="shared" si="0"/>
        <v>110400</v>
      </c>
      <c r="R6" s="14">
        <f t="shared" si="0"/>
        <v>115200</v>
      </c>
      <c r="S6" s="14">
        <f t="shared" si="0"/>
        <v>115200</v>
      </c>
      <c r="T6" s="14">
        <f t="shared" si="0"/>
        <v>115200</v>
      </c>
      <c r="U6" s="14">
        <f t="shared" si="0"/>
        <v>115200</v>
      </c>
      <c r="V6" s="14">
        <f t="shared" si="0"/>
        <v>115200</v>
      </c>
      <c r="W6" s="14">
        <f t="shared" si="0"/>
        <v>115200</v>
      </c>
      <c r="X6" s="14">
        <f t="shared" si="0"/>
        <v>115200</v>
      </c>
      <c r="Y6" s="14">
        <f t="shared" si="0"/>
        <v>115200</v>
      </c>
      <c r="Z6" s="14">
        <f t="shared" si="0"/>
        <v>122400.00000000001</v>
      </c>
      <c r="AA6" s="14">
        <f t="shared" si="0"/>
        <v>122400.00000000001</v>
      </c>
      <c r="AB6" s="14">
        <f t="shared" si="0"/>
        <v>127500</v>
      </c>
      <c r="AC6" s="14">
        <f t="shared" si="0"/>
        <v>127500</v>
      </c>
      <c r="AD6" s="14">
        <f t="shared" si="0"/>
        <v>127500</v>
      </c>
      <c r="AE6" s="14">
        <f t="shared" si="0"/>
        <v>127500</v>
      </c>
      <c r="AF6" s="14">
        <f t="shared" si="0"/>
        <v>127500</v>
      </c>
      <c r="AG6" s="14">
        <f t="shared" si="0"/>
        <v>127500</v>
      </c>
      <c r="AH6" s="14">
        <f t="shared" si="0"/>
        <v>127500</v>
      </c>
      <c r="AI6" s="14">
        <f t="shared" si="0"/>
        <v>127500</v>
      </c>
      <c r="AJ6" s="14">
        <f t="shared" si="0"/>
        <v>132600</v>
      </c>
      <c r="AK6" s="14">
        <f t="shared" si="0"/>
        <v>132600</v>
      </c>
    </row>
    <row r="8" spans="1:37" x14ac:dyDescent="0.45">
      <c r="A8" s="4" t="s">
        <v>25</v>
      </c>
      <c r="B8" s="12">
        <v>0.3</v>
      </c>
      <c r="C8" s="12">
        <v>0.3</v>
      </c>
      <c r="D8" s="12">
        <v>0.3</v>
      </c>
      <c r="E8" s="12">
        <v>0.3</v>
      </c>
      <c r="F8" s="12">
        <v>0.3</v>
      </c>
      <c r="G8" s="12">
        <v>0.3</v>
      </c>
      <c r="H8" s="12">
        <v>0.3</v>
      </c>
      <c r="I8" s="12">
        <v>0.3</v>
      </c>
      <c r="J8" s="12">
        <v>0.3</v>
      </c>
      <c r="K8" s="12">
        <v>0.3</v>
      </c>
      <c r="L8" s="12">
        <v>0.3</v>
      </c>
      <c r="M8" s="12">
        <v>0.3</v>
      </c>
      <c r="N8" s="12">
        <v>0.28000000000000003</v>
      </c>
      <c r="O8" s="12">
        <v>0.28000000000000003</v>
      </c>
      <c r="P8" s="12">
        <v>0.28000000000000003</v>
      </c>
      <c r="Q8" s="12">
        <v>0.28000000000000003</v>
      </c>
      <c r="R8" s="12">
        <v>0.28000000000000003</v>
      </c>
      <c r="S8" s="12">
        <v>0.28000000000000003</v>
      </c>
      <c r="T8" s="12">
        <v>0.28000000000000003</v>
      </c>
      <c r="U8" s="12">
        <v>0.28000000000000003</v>
      </c>
      <c r="V8" s="12">
        <v>0.28000000000000003</v>
      </c>
      <c r="W8" s="12">
        <v>0.28000000000000003</v>
      </c>
      <c r="X8" s="12">
        <v>0.28000000000000003</v>
      </c>
      <c r="Y8" s="12">
        <v>0.28000000000000003</v>
      </c>
      <c r="Z8" s="12">
        <v>0.27</v>
      </c>
      <c r="AA8" s="12">
        <v>0.27</v>
      </c>
      <c r="AB8" s="12">
        <v>0.27</v>
      </c>
      <c r="AC8" s="12">
        <v>0.27</v>
      </c>
      <c r="AD8" s="12">
        <v>0.27</v>
      </c>
      <c r="AE8" s="12">
        <v>0.27</v>
      </c>
      <c r="AF8" s="12">
        <v>0.27</v>
      </c>
      <c r="AG8" s="12">
        <v>0.27</v>
      </c>
      <c r="AH8" s="12">
        <v>0.27</v>
      </c>
      <c r="AI8" s="12">
        <v>0.27</v>
      </c>
      <c r="AJ8" s="12">
        <v>0.27</v>
      </c>
      <c r="AK8" s="12">
        <v>0.27</v>
      </c>
    </row>
    <row r="9" spans="1:37" x14ac:dyDescent="0.45">
      <c r="A9" s="4" t="s">
        <v>26</v>
      </c>
      <c r="B9" s="14">
        <f>B6*B8</f>
        <v>1350</v>
      </c>
      <c r="C9" s="14">
        <f t="shared" ref="C9:AK9" si="1">C6*C8</f>
        <v>2700</v>
      </c>
      <c r="D9" s="14">
        <f t="shared" si="1"/>
        <v>6750</v>
      </c>
      <c r="E9" s="14">
        <f t="shared" si="1"/>
        <v>13500</v>
      </c>
      <c r="F9" s="14">
        <f t="shared" si="1"/>
        <v>14850</v>
      </c>
      <c r="G9" s="14">
        <f t="shared" si="1"/>
        <v>16200</v>
      </c>
      <c r="H9" s="14">
        <f t="shared" si="1"/>
        <v>18900</v>
      </c>
      <c r="I9" s="14">
        <f t="shared" si="1"/>
        <v>20250</v>
      </c>
      <c r="J9" s="14">
        <f t="shared" si="1"/>
        <v>21600</v>
      </c>
      <c r="K9" s="14">
        <f t="shared" si="1"/>
        <v>22950</v>
      </c>
      <c r="L9" s="14">
        <f t="shared" si="1"/>
        <v>24300</v>
      </c>
      <c r="M9" s="14">
        <f t="shared" si="1"/>
        <v>25650</v>
      </c>
      <c r="N9" s="14">
        <f t="shared" si="1"/>
        <v>26880.000000000004</v>
      </c>
      <c r="O9" s="14">
        <f t="shared" si="1"/>
        <v>29568.000000000004</v>
      </c>
      <c r="P9" s="14">
        <f t="shared" si="1"/>
        <v>30912.000000000004</v>
      </c>
      <c r="Q9" s="14">
        <f t="shared" si="1"/>
        <v>30912.000000000004</v>
      </c>
      <c r="R9" s="14">
        <f t="shared" si="1"/>
        <v>32256.000000000004</v>
      </c>
      <c r="S9" s="14">
        <f t="shared" si="1"/>
        <v>32256.000000000004</v>
      </c>
      <c r="T9" s="14">
        <f t="shared" si="1"/>
        <v>32256.000000000004</v>
      </c>
      <c r="U9" s="14">
        <f t="shared" si="1"/>
        <v>32256.000000000004</v>
      </c>
      <c r="V9" s="14">
        <f t="shared" si="1"/>
        <v>32256.000000000004</v>
      </c>
      <c r="W9" s="14">
        <f t="shared" si="1"/>
        <v>32256.000000000004</v>
      </c>
      <c r="X9" s="14">
        <f t="shared" si="1"/>
        <v>32256.000000000004</v>
      </c>
      <c r="Y9" s="14">
        <f t="shared" si="1"/>
        <v>32256.000000000004</v>
      </c>
      <c r="Z9" s="14">
        <f t="shared" si="1"/>
        <v>33048.000000000007</v>
      </c>
      <c r="AA9" s="14">
        <f t="shared" si="1"/>
        <v>33048.000000000007</v>
      </c>
      <c r="AB9" s="14">
        <f t="shared" si="1"/>
        <v>34425</v>
      </c>
      <c r="AC9" s="14">
        <f t="shared" si="1"/>
        <v>34425</v>
      </c>
      <c r="AD9" s="14">
        <f t="shared" si="1"/>
        <v>34425</v>
      </c>
      <c r="AE9" s="14">
        <f t="shared" si="1"/>
        <v>34425</v>
      </c>
      <c r="AF9" s="14">
        <f t="shared" si="1"/>
        <v>34425</v>
      </c>
      <c r="AG9" s="14">
        <f t="shared" si="1"/>
        <v>34425</v>
      </c>
      <c r="AH9" s="14">
        <f t="shared" si="1"/>
        <v>34425</v>
      </c>
      <c r="AI9" s="14">
        <f t="shared" si="1"/>
        <v>34425</v>
      </c>
      <c r="AJ9" s="14">
        <f t="shared" si="1"/>
        <v>35802</v>
      </c>
      <c r="AK9" s="14">
        <f t="shared" si="1"/>
        <v>35802</v>
      </c>
    </row>
    <row r="11" spans="1:37" x14ac:dyDescent="0.45">
      <c r="A11" s="4" t="s">
        <v>27</v>
      </c>
      <c r="B11" s="14">
        <f>B6-B9</f>
        <v>3150</v>
      </c>
      <c r="C11" s="14">
        <f t="shared" ref="C11:AK11" si="2">C6-C9</f>
        <v>6300</v>
      </c>
      <c r="D11" s="14">
        <f t="shared" si="2"/>
        <v>15750</v>
      </c>
      <c r="E11" s="14">
        <f t="shared" si="2"/>
        <v>31500</v>
      </c>
      <c r="F11" s="14">
        <f t="shared" si="2"/>
        <v>34650</v>
      </c>
      <c r="G11" s="14">
        <f t="shared" si="2"/>
        <v>37800</v>
      </c>
      <c r="H11" s="14">
        <f t="shared" si="2"/>
        <v>44100</v>
      </c>
      <c r="I11" s="14">
        <f t="shared" si="2"/>
        <v>47250</v>
      </c>
      <c r="J11" s="14">
        <f t="shared" si="2"/>
        <v>50400</v>
      </c>
      <c r="K11" s="14">
        <f t="shared" si="2"/>
        <v>53550</v>
      </c>
      <c r="L11" s="14">
        <f t="shared" si="2"/>
        <v>56700</v>
      </c>
      <c r="M11" s="14">
        <f t="shared" si="2"/>
        <v>59850</v>
      </c>
      <c r="N11" s="14">
        <f t="shared" si="2"/>
        <v>69120</v>
      </c>
      <c r="O11" s="14">
        <f t="shared" si="2"/>
        <v>76032</v>
      </c>
      <c r="P11" s="14">
        <f t="shared" si="2"/>
        <v>79488</v>
      </c>
      <c r="Q11" s="14">
        <f t="shared" si="2"/>
        <v>79488</v>
      </c>
      <c r="R11" s="14">
        <f t="shared" si="2"/>
        <v>82944</v>
      </c>
      <c r="S11" s="14">
        <f t="shared" si="2"/>
        <v>82944</v>
      </c>
      <c r="T11" s="14">
        <f t="shared" si="2"/>
        <v>82944</v>
      </c>
      <c r="U11" s="14">
        <f t="shared" si="2"/>
        <v>82944</v>
      </c>
      <c r="V11" s="14">
        <f t="shared" si="2"/>
        <v>82944</v>
      </c>
      <c r="W11" s="14">
        <f t="shared" si="2"/>
        <v>82944</v>
      </c>
      <c r="X11" s="14">
        <f t="shared" si="2"/>
        <v>82944</v>
      </c>
      <c r="Y11" s="14">
        <f t="shared" si="2"/>
        <v>82944</v>
      </c>
      <c r="Z11" s="14">
        <f t="shared" si="2"/>
        <v>89352</v>
      </c>
      <c r="AA11" s="14">
        <f t="shared" si="2"/>
        <v>89352</v>
      </c>
      <c r="AB11" s="14">
        <f t="shared" si="2"/>
        <v>93075</v>
      </c>
      <c r="AC11" s="14">
        <f t="shared" si="2"/>
        <v>93075</v>
      </c>
      <c r="AD11" s="14">
        <f t="shared" si="2"/>
        <v>93075</v>
      </c>
      <c r="AE11" s="14">
        <f t="shared" si="2"/>
        <v>93075</v>
      </c>
      <c r="AF11" s="14">
        <f t="shared" si="2"/>
        <v>93075</v>
      </c>
      <c r="AG11" s="14">
        <f t="shared" si="2"/>
        <v>93075</v>
      </c>
      <c r="AH11" s="14">
        <f t="shared" si="2"/>
        <v>93075</v>
      </c>
      <c r="AI11" s="14">
        <f t="shared" si="2"/>
        <v>93075</v>
      </c>
      <c r="AJ11" s="14">
        <f t="shared" si="2"/>
        <v>96798</v>
      </c>
      <c r="AK11" s="14">
        <f t="shared" si="2"/>
        <v>96798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3"/>
  <sheetViews>
    <sheetView workbookViewId="0">
      <selection activeCell="B14" sqref="B14"/>
    </sheetView>
  </sheetViews>
  <sheetFormatPr defaultColWidth="8.796875" defaultRowHeight="14.25" x14ac:dyDescent="0.45"/>
  <cols>
    <col min="1" max="1" width="26.796875" style="4" bestFit="1" customWidth="1"/>
    <col min="2" max="2" width="10.46484375" bestFit="1" customWidth="1"/>
    <col min="3" max="37" width="10.19921875" bestFit="1" customWidth="1"/>
  </cols>
  <sheetData>
    <row r="1" spans="1:37" x14ac:dyDescent="0.45">
      <c r="B1">
        <v>2019</v>
      </c>
      <c r="C1">
        <v>2019</v>
      </c>
      <c r="D1">
        <v>2019</v>
      </c>
      <c r="E1">
        <v>2019</v>
      </c>
      <c r="F1">
        <v>2019</v>
      </c>
      <c r="G1">
        <v>2019</v>
      </c>
      <c r="H1">
        <v>2019</v>
      </c>
      <c r="I1">
        <v>2019</v>
      </c>
      <c r="J1">
        <v>2019</v>
      </c>
      <c r="K1">
        <v>2019</v>
      </c>
      <c r="L1">
        <v>2019</v>
      </c>
      <c r="M1">
        <v>2019</v>
      </c>
      <c r="N1">
        <v>2020</v>
      </c>
      <c r="O1">
        <v>2020</v>
      </c>
      <c r="P1">
        <v>2020</v>
      </c>
      <c r="Q1">
        <v>2020</v>
      </c>
      <c r="R1">
        <v>2020</v>
      </c>
      <c r="S1">
        <v>2020</v>
      </c>
      <c r="T1">
        <v>2020</v>
      </c>
      <c r="U1">
        <v>2020</v>
      </c>
      <c r="V1">
        <v>2020</v>
      </c>
      <c r="W1">
        <v>2020</v>
      </c>
      <c r="X1">
        <v>2020</v>
      </c>
      <c r="Y1">
        <v>2020</v>
      </c>
      <c r="Z1">
        <v>2021</v>
      </c>
      <c r="AA1">
        <v>2021</v>
      </c>
      <c r="AB1">
        <v>2021</v>
      </c>
      <c r="AC1">
        <v>2021</v>
      </c>
      <c r="AD1">
        <v>2021</v>
      </c>
      <c r="AE1">
        <v>2021</v>
      </c>
      <c r="AF1">
        <v>2021</v>
      </c>
      <c r="AG1">
        <v>2021</v>
      </c>
      <c r="AH1">
        <v>2021</v>
      </c>
      <c r="AI1">
        <v>2021</v>
      </c>
      <c r="AJ1">
        <v>2021</v>
      </c>
      <c r="AK1">
        <v>2021</v>
      </c>
    </row>
    <row r="2" spans="1:37" x14ac:dyDescent="0.45">
      <c r="B2" s="17">
        <v>43466</v>
      </c>
      <c r="C2" s="17">
        <v>43497</v>
      </c>
      <c r="D2" s="17">
        <v>43525</v>
      </c>
      <c r="E2" s="17">
        <v>43556</v>
      </c>
      <c r="F2" s="17">
        <v>43586</v>
      </c>
      <c r="G2" s="17">
        <v>43617</v>
      </c>
      <c r="H2" s="17">
        <v>43647</v>
      </c>
      <c r="I2" s="17">
        <v>43678</v>
      </c>
      <c r="J2" s="17">
        <v>43709</v>
      </c>
      <c r="K2" s="17">
        <v>43739</v>
      </c>
      <c r="L2" s="17">
        <v>43770</v>
      </c>
      <c r="M2" s="17">
        <v>43800</v>
      </c>
      <c r="N2" s="17">
        <v>43831</v>
      </c>
      <c r="O2" s="17">
        <v>43862</v>
      </c>
      <c r="P2" s="17">
        <v>43891</v>
      </c>
      <c r="Q2" s="17">
        <v>43922</v>
      </c>
      <c r="R2" s="17">
        <v>43952</v>
      </c>
      <c r="S2" s="17">
        <v>43983</v>
      </c>
      <c r="T2" s="17">
        <v>44013</v>
      </c>
      <c r="U2" s="17">
        <v>44044</v>
      </c>
      <c r="V2" s="17">
        <v>44075</v>
      </c>
      <c r="W2" s="17">
        <v>44105</v>
      </c>
      <c r="X2" s="17">
        <v>44136</v>
      </c>
      <c r="Y2" s="17">
        <v>44166</v>
      </c>
      <c r="Z2" s="17">
        <v>44197</v>
      </c>
      <c r="AA2" s="17">
        <v>44228</v>
      </c>
      <c r="AB2" s="17">
        <v>44256</v>
      </c>
      <c r="AC2" s="17">
        <v>44287</v>
      </c>
      <c r="AD2" s="17">
        <v>44317</v>
      </c>
      <c r="AE2" s="17">
        <v>44348</v>
      </c>
      <c r="AF2" s="17">
        <v>44378</v>
      </c>
      <c r="AG2" s="17">
        <v>44409</v>
      </c>
      <c r="AH2" s="17">
        <v>44440</v>
      </c>
      <c r="AI2" s="17">
        <v>44470</v>
      </c>
      <c r="AJ2" s="17">
        <v>44501</v>
      </c>
      <c r="AK2" s="17">
        <v>44531</v>
      </c>
    </row>
    <row r="3" spans="1:37" x14ac:dyDescent="0.45">
      <c r="A3" s="4" t="s">
        <v>16</v>
      </c>
      <c r="B3" s="7">
        <v>10000</v>
      </c>
      <c r="C3" s="7">
        <v>10000</v>
      </c>
      <c r="D3" s="7">
        <v>10000</v>
      </c>
      <c r="E3" s="7">
        <v>10000</v>
      </c>
      <c r="F3" s="7">
        <v>10000</v>
      </c>
      <c r="G3" s="7">
        <v>10000</v>
      </c>
      <c r="H3" s="7">
        <v>10000</v>
      </c>
      <c r="I3" s="7">
        <v>10000</v>
      </c>
      <c r="J3" s="7">
        <v>10000</v>
      </c>
      <c r="K3" s="7">
        <v>10000</v>
      </c>
      <c r="L3" s="7">
        <v>10000</v>
      </c>
      <c r="M3" s="7">
        <v>10000</v>
      </c>
      <c r="N3" s="7">
        <v>10000</v>
      </c>
      <c r="O3" s="7">
        <v>10000</v>
      </c>
      <c r="P3" s="7">
        <v>10000</v>
      </c>
      <c r="Q3" s="7">
        <v>10000</v>
      </c>
      <c r="R3" s="7">
        <v>10000</v>
      </c>
      <c r="S3" s="7">
        <v>10000</v>
      </c>
      <c r="T3" s="7">
        <v>10000</v>
      </c>
      <c r="U3" s="7">
        <v>10000</v>
      </c>
      <c r="V3" s="7">
        <v>10000</v>
      </c>
      <c r="W3" s="7">
        <v>10000</v>
      </c>
      <c r="X3" s="7">
        <v>10000</v>
      </c>
      <c r="Y3" s="7">
        <v>10000</v>
      </c>
      <c r="Z3" s="7">
        <v>10000</v>
      </c>
      <c r="AA3" s="7">
        <v>10000</v>
      </c>
      <c r="AB3" s="7">
        <v>10000</v>
      </c>
      <c r="AC3" s="7">
        <v>10000</v>
      </c>
      <c r="AD3" s="7">
        <v>10000</v>
      </c>
      <c r="AE3" s="7">
        <v>10000</v>
      </c>
      <c r="AF3" s="7">
        <v>10000</v>
      </c>
      <c r="AG3" s="7">
        <v>10000</v>
      </c>
      <c r="AH3" s="7">
        <v>10000</v>
      </c>
      <c r="AI3" s="7">
        <v>10000</v>
      </c>
      <c r="AJ3" s="7">
        <v>10000</v>
      </c>
      <c r="AK3" s="7">
        <v>10000</v>
      </c>
    </row>
    <row r="4" spans="1:37" x14ac:dyDescent="0.45">
      <c r="A4" s="19" t="s">
        <v>31</v>
      </c>
      <c r="B4" s="28">
        <v>0.5</v>
      </c>
      <c r="C4" s="28">
        <v>0.55000000000000004</v>
      </c>
      <c r="D4" s="28">
        <v>0.55000000000000004</v>
      </c>
      <c r="E4" s="28">
        <v>0.55000000000000004</v>
      </c>
      <c r="F4" s="28">
        <v>0.6</v>
      </c>
      <c r="G4" s="28">
        <v>0.6</v>
      </c>
      <c r="H4" s="28">
        <v>0.65</v>
      </c>
      <c r="I4" s="28">
        <v>0.7</v>
      </c>
      <c r="J4" s="28">
        <v>0.75</v>
      </c>
      <c r="K4" s="28">
        <v>0.8</v>
      </c>
      <c r="L4" s="28">
        <v>0.85</v>
      </c>
      <c r="M4" s="28">
        <v>0.9</v>
      </c>
      <c r="N4" s="28">
        <v>1</v>
      </c>
      <c r="O4" s="28">
        <v>1</v>
      </c>
      <c r="P4" s="28">
        <v>1</v>
      </c>
      <c r="Q4" s="28">
        <v>1</v>
      </c>
      <c r="R4" s="28">
        <v>1</v>
      </c>
      <c r="S4" s="28">
        <v>1</v>
      </c>
      <c r="T4" s="28">
        <v>1</v>
      </c>
      <c r="U4" s="28">
        <v>1</v>
      </c>
      <c r="V4" s="28">
        <v>1</v>
      </c>
      <c r="W4" s="28">
        <v>1</v>
      </c>
      <c r="X4" s="28">
        <v>1</v>
      </c>
      <c r="Y4" s="28">
        <v>1</v>
      </c>
      <c r="Z4" s="28">
        <v>1.05</v>
      </c>
      <c r="AA4" s="28">
        <v>1.05</v>
      </c>
      <c r="AB4" s="28">
        <v>1.05</v>
      </c>
      <c r="AC4" s="28">
        <v>1.05</v>
      </c>
      <c r="AD4" s="28">
        <v>1.05</v>
      </c>
      <c r="AE4" s="28">
        <v>1.05</v>
      </c>
      <c r="AF4" s="28">
        <v>1.05</v>
      </c>
      <c r="AG4" s="28">
        <v>1.05</v>
      </c>
      <c r="AH4" s="28">
        <v>1.05</v>
      </c>
      <c r="AI4" s="28">
        <v>1.05</v>
      </c>
      <c r="AJ4" s="28">
        <v>1.05</v>
      </c>
      <c r="AK4" s="28">
        <v>1.05</v>
      </c>
    </row>
    <row r="5" spans="1:37" x14ac:dyDescent="0.45">
      <c r="A5" s="4" t="s">
        <v>19</v>
      </c>
      <c r="B5" s="2">
        <f>B3*B4</f>
        <v>5000</v>
      </c>
      <c r="C5" s="2">
        <f t="shared" ref="C5:AK5" si="0">C3*C4</f>
        <v>5500</v>
      </c>
      <c r="D5" s="2">
        <f t="shared" si="0"/>
        <v>5500</v>
      </c>
      <c r="E5" s="2">
        <f t="shared" si="0"/>
        <v>5500</v>
      </c>
      <c r="F5" s="2">
        <f t="shared" si="0"/>
        <v>6000</v>
      </c>
      <c r="G5" s="2">
        <f t="shared" si="0"/>
        <v>6000</v>
      </c>
      <c r="H5" s="2">
        <f t="shared" si="0"/>
        <v>6500</v>
      </c>
      <c r="I5" s="2">
        <f t="shared" si="0"/>
        <v>7000</v>
      </c>
      <c r="J5" s="2">
        <f t="shared" si="0"/>
        <v>7500</v>
      </c>
      <c r="K5" s="2">
        <f t="shared" si="0"/>
        <v>8000</v>
      </c>
      <c r="L5" s="2">
        <f t="shared" si="0"/>
        <v>8500</v>
      </c>
      <c r="M5" s="2">
        <f t="shared" si="0"/>
        <v>9000</v>
      </c>
      <c r="N5" s="2">
        <f t="shared" si="0"/>
        <v>10000</v>
      </c>
      <c r="O5" s="2">
        <f t="shared" si="0"/>
        <v>10000</v>
      </c>
      <c r="P5" s="2">
        <f t="shared" si="0"/>
        <v>10000</v>
      </c>
      <c r="Q5" s="2">
        <f t="shared" si="0"/>
        <v>10000</v>
      </c>
      <c r="R5" s="2">
        <f t="shared" si="0"/>
        <v>10000</v>
      </c>
      <c r="S5" s="2">
        <f t="shared" si="0"/>
        <v>10000</v>
      </c>
      <c r="T5" s="2">
        <f t="shared" si="0"/>
        <v>10000</v>
      </c>
      <c r="U5" s="2">
        <f t="shared" si="0"/>
        <v>10000</v>
      </c>
      <c r="V5" s="2">
        <f t="shared" si="0"/>
        <v>10000</v>
      </c>
      <c r="W5" s="2">
        <f t="shared" si="0"/>
        <v>10000</v>
      </c>
      <c r="X5" s="2">
        <f t="shared" si="0"/>
        <v>10000</v>
      </c>
      <c r="Y5" s="2">
        <f t="shared" si="0"/>
        <v>10000</v>
      </c>
      <c r="Z5" s="2">
        <f t="shared" si="0"/>
        <v>10500</v>
      </c>
      <c r="AA5" s="2">
        <f t="shared" si="0"/>
        <v>10500</v>
      </c>
      <c r="AB5" s="2">
        <f t="shared" si="0"/>
        <v>10500</v>
      </c>
      <c r="AC5" s="2">
        <f t="shared" si="0"/>
        <v>10500</v>
      </c>
      <c r="AD5" s="2">
        <f t="shared" si="0"/>
        <v>10500</v>
      </c>
      <c r="AE5" s="2">
        <f t="shared" si="0"/>
        <v>10500</v>
      </c>
      <c r="AF5" s="2">
        <f t="shared" si="0"/>
        <v>10500</v>
      </c>
      <c r="AG5" s="2">
        <f t="shared" si="0"/>
        <v>10500</v>
      </c>
      <c r="AH5" s="2">
        <f t="shared" si="0"/>
        <v>10500</v>
      </c>
      <c r="AI5" s="2">
        <f t="shared" si="0"/>
        <v>10500</v>
      </c>
      <c r="AJ5" s="2">
        <f t="shared" si="0"/>
        <v>10500</v>
      </c>
      <c r="AK5" s="2">
        <f t="shared" si="0"/>
        <v>10500</v>
      </c>
    </row>
    <row r="6" spans="1:37" x14ac:dyDescent="0.45">
      <c r="A6" s="4" t="s">
        <v>18</v>
      </c>
      <c r="B6" s="7">
        <v>30</v>
      </c>
      <c r="C6" s="7">
        <v>30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30</v>
      </c>
      <c r="AE6" s="7">
        <v>30</v>
      </c>
      <c r="AF6" s="7">
        <v>30</v>
      </c>
      <c r="AG6" s="7">
        <v>30</v>
      </c>
      <c r="AH6" s="7">
        <v>30</v>
      </c>
      <c r="AI6" s="7">
        <v>30</v>
      </c>
      <c r="AJ6" s="7">
        <v>30</v>
      </c>
      <c r="AK6" s="7">
        <v>30</v>
      </c>
    </row>
    <row r="7" spans="1:37" x14ac:dyDescent="0.45">
      <c r="A7" s="4" t="s">
        <v>20</v>
      </c>
      <c r="B7" s="13">
        <f>B5*B6</f>
        <v>150000</v>
      </c>
      <c r="C7" s="13">
        <f>C5*C6</f>
        <v>165000</v>
      </c>
      <c r="D7" s="13">
        <f t="shared" ref="D7:AK7" si="1">D5*D6</f>
        <v>165000</v>
      </c>
      <c r="E7" s="13">
        <f>E5*E6</f>
        <v>165000</v>
      </c>
      <c r="F7" s="13">
        <f t="shared" si="1"/>
        <v>180000</v>
      </c>
      <c r="G7" s="13">
        <f t="shared" si="1"/>
        <v>180000</v>
      </c>
      <c r="H7" s="13">
        <f t="shared" si="1"/>
        <v>195000</v>
      </c>
      <c r="I7" s="13">
        <f t="shared" si="1"/>
        <v>210000</v>
      </c>
      <c r="J7" s="13">
        <f t="shared" si="1"/>
        <v>225000</v>
      </c>
      <c r="K7" s="13">
        <f t="shared" si="1"/>
        <v>240000</v>
      </c>
      <c r="L7" s="13">
        <f t="shared" si="1"/>
        <v>255000</v>
      </c>
      <c r="M7" s="13">
        <f t="shared" si="1"/>
        <v>270000</v>
      </c>
      <c r="N7" s="13">
        <f t="shared" si="1"/>
        <v>300000</v>
      </c>
      <c r="O7" s="13">
        <f t="shared" si="1"/>
        <v>300000</v>
      </c>
      <c r="P7" s="13">
        <f t="shared" si="1"/>
        <v>300000</v>
      </c>
      <c r="Q7" s="13">
        <f t="shared" si="1"/>
        <v>300000</v>
      </c>
      <c r="R7" s="13">
        <f t="shared" si="1"/>
        <v>300000</v>
      </c>
      <c r="S7" s="13">
        <f t="shared" si="1"/>
        <v>300000</v>
      </c>
      <c r="T7" s="13">
        <f t="shared" si="1"/>
        <v>300000</v>
      </c>
      <c r="U7" s="13">
        <f t="shared" si="1"/>
        <v>300000</v>
      </c>
      <c r="V7" s="13">
        <f t="shared" si="1"/>
        <v>300000</v>
      </c>
      <c r="W7" s="13">
        <f t="shared" si="1"/>
        <v>300000</v>
      </c>
      <c r="X7" s="13">
        <f t="shared" si="1"/>
        <v>300000</v>
      </c>
      <c r="Y7" s="13">
        <f t="shared" si="1"/>
        <v>300000</v>
      </c>
      <c r="Z7" s="13">
        <f t="shared" si="1"/>
        <v>315000</v>
      </c>
      <c r="AA7" s="13">
        <f t="shared" si="1"/>
        <v>315000</v>
      </c>
      <c r="AB7" s="13">
        <f t="shared" si="1"/>
        <v>315000</v>
      </c>
      <c r="AC7" s="13">
        <f t="shared" si="1"/>
        <v>315000</v>
      </c>
      <c r="AD7" s="13">
        <f t="shared" si="1"/>
        <v>315000</v>
      </c>
      <c r="AE7" s="13">
        <f t="shared" si="1"/>
        <v>315000</v>
      </c>
      <c r="AF7" s="13">
        <f t="shared" si="1"/>
        <v>315000</v>
      </c>
      <c r="AG7" s="13">
        <f t="shared" si="1"/>
        <v>315000</v>
      </c>
      <c r="AH7" s="13">
        <f t="shared" si="1"/>
        <v>315000</v>
      </c>
      <c r="AI7" s="13">
        <f t="shared" si="1"/>
        <v>315000</v>
      </c>
      <c r="AJ7" s="13">
        <f t="shared" si="1"/>
        <v>315000</v>
      </c>
      <c r="AK7" s="13">
        <f t="shared" si="1"/>
        <v>315000</v>
      </c>
    </row>
    <row r="8" spans="1:37" x14ac:dyDescent="0.45">
      <c r="A8" s="15" t="s">
        <v>21</v>
      </c>
      <c r="B8" s="16">
        <v>0.15</v>
      </c>
      <c r="C8" s="16">
        <v>0.15</v>
      </c>
      <c r="D8" s="16">
        <v>0.15</v>
      </c>
      <c r="E8" s="16">
        <v>0.15</v>
      </c>
      <c r="F8" s="16">
        <v>0.15</v>
      </c>
      <c r="G8" s="16">
        <v>0.15</v>
      </c>
      <c r="H8" s="16">
        <v>0.15</v>
      </c>
      <c r="I8" s="16">
        <v>0.15</v>
      </c>
      <c r="J8" s="16">
        <v>0.15</v>
      </c>
      <c r="K8" s="16">
        <v>0.15</v>
      </c>
      <c r="L8" s="16">
        <v>0.15</v>
      </c>
      <c r="M8" s="16">
        <v>0.15</v>
      </c>
      <c r="N8" s="16">
        <v>0.15</v>
      </c>
      <c r="O8" s="16">
        <v>0.15</v>
      </c>
      <c r="P8" s="16">
        <v>0.15</v>
      </c>
      <c r="Q8" s="16">
        <v>0.15</v>
      </c>
      <c r="R8" s="16">
        <v>0.15</v>
      </c>
      <c r="S8" s="16">
        <v>0.15</v>
      </c>
      <c r="T8" s="16">
        <v>0.15</v>
      </c>
      <c r="U8" s="16">
        <v>0.15</v>
      </c>
      <c r="V8" s="16">
        <v>0.15</v>
      </c>
      <c r="W8" s="16">
        <v>0.15</v>
      </c>
      <c r="X8" s="16">
        <v>0.15</v>
      </c>
      <c r="Y8" s="16">
        <v>0.15</v>
      </c>
      <c r="Z8" s="16">
        <v>0.2</v>
      </c>
      <c r="AA8" s="16">
        <v>0.2</v>
      </c>
      <c r="AB8" s="16">
        <v>0.2</v>
      </c>
      <c r="AC8" s="16">
        <v>0.2</v>
      </c>
      <c r="AD8" s="16">
        <v>0.2</v>
      </c>
      <c r="AE8" s="16">
        <v>0.2</v>
      </c>
      <c r="AF8" s="16">
        <v>0.2</v>
      </c>
      <c r="AG8" s="16">
        <v>0.2</v>
      </c>
      <c r="AH8" s="16">
        <v>0.2</v>
      </c>
      <c r="AI8" s="16">
        <v>0.2</v>
      </c>
      <c r="AJ8" s="16">
        <v>0.2</v>
      </c>
      <c r="AK8" s="16">
        <v>0.2</v>
      </c>
    </row>
    <row r="9" spans="1:37" s="4" customFormat="1" x14ac:dyDescent="0.45">
      <c r="A9" s="4" t="s">
        <v>29</v>
      </c>
      <c r="B9" s="14">
        <f t="shared" ref="B9:AK9" si="2">B7*B8</f>
        <v>22500</v>
      </c>
      <c r="C9" s="14">
        <f t="shared" si="2"/>
        <v>24750</v>
      </c>
      <c r="D9" s="14">
        <f t="shared" si="2"/>
        <v>24750</v>
      </c>
      <c r="E9" s="14">
        <f t="shared" si="2"/>
        <v>24750</v>
      </c>
      <c r="F9" s="14">
        <f t="shared" si="2"/>
        <v>27000</v>
      </c>
      <c r="G9" s="14">
        <f t="shared" si="2"/>
        <v>27000</v>
      </c>
      <c r="H9" s="14">
        <f t="shared" si="2"/>
        <v>29250</v>
      </c>
      <c r="I9" s="14">
        <f t="shared" si="2"/>
        <v>31500</v>
      </c>
      <c r="J9" s="14">
        <f t="shared" si="2"/>
        <v>33750</v>
      </c>
      <c r="K9" s="14">
        <f t="shared" si="2"/>
        <v>36000</v>
      </c>
      <c r="L9" s="14">
        <f t="shared" si="2"/>
        <v>38250</v>
      </c>
      <c r="M9" s="14">
        <f t="shared" si="2"/>
        <v>40500</v>
      </c>
      <c r="N9" s="14">
        <f t="shared" si="2"/>
        <v>45000</v>
      </c>
      <c r="O9" s="14">
        <f t="shared" si="2"/>
        <v>45000</v>
      </c>
      <c r="P9" s="14">
        <f t="shared" si="2"/>
        <v>45000</v>
      </c>
      <c r="Q9" s="14">
        <f t="shared" si="2"/>
        <v>45000</v>
      </c>
      <c r="R9" s="14">
        <f t="shared" si="2"/>
        <v>45000</v>
      </c>
      <c r="S9" s="14">
        <f t="shared" si="2"/>
        <v>45000</v>
      </c>
      <c r="T9" s="14">
        <f t="shared" si="2"/>
        <v>45000</v>
      </c>
      <c r="U9" s="14">
        <f t="shared" si="2"/>
        <v>45000</v>
      </c>
      <c r="V9" s="14">
        <f t="shared" si="2"/>
        <v>45000</v>
      </c>
      <c r="W9" s="14">
        <f t="shared" si="2"/>
        <v>45000</v>
      </c>
      <c r="X9" s="14">
        <f t="shared" si="2"/>
        <v>45000</v>
      </c>
      <c r="Y9" s="14">
        <f t="shared" si="2"/>
        <v>45000</v>
      </c>
      <c r="Z9" s="14">
        <f t="shared" si="2"/>
        <v>63000</v>
      </c>
      <c r="AA9" s="14">
        <f t="shared" si="2"/>
        <v>63000</v>
      </c>
      <c r="AB9" s="14">
        <f t="shared" si="2"/>
        <v>63000</v>
      </c>
      <c r="AC9" s="14">
        <f t="shared" si="2"/>
        <v>63000</v>
      </c>
      <c r="AD9" s="14">
        <f t="shared" si="2"/>
        <v>63000</v>
      </c>
      <c r="AE9" s="14">
        <f t="shared" si="2"/>
        <v>63000</v>
      </c>
      <c r="AF9" s="14">
        <f t="shared" si="2"/>
        <v>63000</v>
      </c>
      <c r="AG9" s="14">
        <f t="shared" si="2"/>
        <v>63000</v>
      </c>
      <c r="AH9" s="14">
        <f t="shared" si="2"/>
        <v>63000</v>
      </c>
      <c r="AI9" s="14">
        <f t="shared" si="2"/>
        <v>63000</v>
      </c>
      <c r="AJ9" s="14">
        <f t="shared" si="2"/>
        <v>63000</v>
      </c>
      <c r="AK9" s="14">
        <f t="shared" si="2"/>
        <v>63000</v>
      </c>
    </row>
    <row r="11" spans="1:37" x14ac:dyDescent="0.45">
      <c r="A11" s="15" t="s">
        <v>47</v>
      </c>
      <c r="B11" s="8">
        <v>15</v>
      </c>
      <c r="C11" s="8">
        <v>15</v>
      </c>
      <c r="D11" s="8">
        <v>15</v>
      </c>
      <c r="E11" s="8">
        <v>15</v>
      </c>
      <c r="F11" s="8">
        <v>15</v>
      </c>
      <c r="G11" s="8">
        <v>15</v>
      </c>
      <c r="H11" s="8">
        <v>15</v>
      </c>
      <c r="I11" s="8">
        <v>15</v>
      </c>
      <c r="J11" s="8">
        <v>15</v>
      </c>
      <c r="K11" s="8">
        <v>15</v>
      </c>
      <c r="L11" s="8">
        <v>15</v>
      </c>
      <c r="M11" s="8">
        <v>15</v>
      </c>
      <c r="N11" s="8">
        <v>15</v>
      </c>
      <c r="O11" s="8">
        <v>15</v>
      </c>
      <c r="P11" s="8">
        <v>15</v>
      </c>
      <c r="Q11" s="8">
        <v>15</v>
      </c>
      <c r="R11" s="8">
        <v>15</v>
      </c>
      <c r="S11" s="8">
        <v>15</v>
      </c>
      <c r="T11" s="8">
        <v>15</v>
      </c>
      <c r="U11" s="8">
        <v>15</v>
      </c>
      <c r="V11" s="8">
        <v>15</v>
      </c>
      <c r="W11" s="8">
        <v>15</v>
      </c>
      <c r="X11" s="8">
        <v>15</v>
      </c>
      <c r="Y11" s="8">
        <v>15</v>
      </c>
      <c r="Z11" s="8">
        <v>15</v>
      </c>
      <c r="AA11" s="8">
        <v>15</v>
      </c>
      <c r="AB11" s="8">
        <v>15</v>
      </c>
      <c r="AC11" s="8">
        <v>15</v>
      </c>
      <c r="AD11" s="8">
        <v>15</v>
      </c>
      <c r="AE11" s="8">
        <v>15</v>
      </c>
      <c r="AF11" s="8">
        <v>15</v>
      </c>
      <c r="AG11" s="8">
        <v>15</v>
      </c>
      <c r="AH11" s="8">
        <v>15</v>
      </c>
      <c r="AI11" s="8">
        <v>15</v>
      </c>
      <c r="AJ11" s="8">
        <v>15</v>
      </c>
      <c r="AK11" s="8">
        <v>15</v>
      </c>
    </row>
    <row r="12" spans="1:37" x14ac:dyDescent="0.45">
      <c r="A12" s="4" t="s">
        <v>46</v>
      </c>
      <c r="B12" s="9">
        <f>B5*B11</f>
        <v>75000</v>
      </c>
      <c r="C12" s="9">
        <f t="shared" ref="C12:AK12" si="3">C5*C11</f>
        <v>82500</v>
      </c>
      <c r="D12" s="9">
        <f t="shared" si="3"/>
        <v>82500</v>
      </c>
      <c r="E12" s="9">
        <f t="shared" si="3"/>
        <v>82500</v>
      </c>
      <c r="F12" s="9">
        <f t="shared" si="3"/>
        <v>90000</v>
      </c>
      <c r="G12" s="9">
        <f t="shared" si="3"/>
        <v>90000</v>
      </c>
      <c r="H12" s="9">
        <f t="shared" si="3"/>
        <v>97500</v>
      </c>
      <c r="I12" s="9">
        <f t="shared" si="3"/>
        <v>105000</v>
      </c>
      <c r="J12" s="9">
        <f>J5*J11</f>
        <v>112500</v>
      </c>
      <c r="K12" s="9">
        <f t="shared" si="3"/>
        <v>120000</v>
      </c>
      <c r="L12" s="9">
        <f t="shared" si="3"/>
        <v>127500</v>
      </c>
      <c r="M12" s="9">
        <f t="shared" si="3"/>
        <v>135000</v>
      </c>
      <c r="N12" s="9">
        <f t="shared" si="3"/>
        <v>150000</v>
      </c>
      <c r="O12" s="9">
        <f t="shared" si="3"/>
        <v>150000</v>
      </c>
      <c r="P12" s="9">
        <f t="shared" si="3"/>
        <v>150000</v>
      </c>
      <c r="Q12" s="9">
        <f t="shared" si="3"/>
        <v>150000</v>
      </c>
      <c r="R12" s="9">
        <f t="shared" si="3"/>
        <v>150000</v>
      </c>
      <c r="S12" s="9">
        <f t="shared" si="3"/>
        <v>150000</v>
      </c>
      <c r="T12" s="9">
        <f t="shared" si="3"/>
        <v>150000</v>
      </c>
      <c r="U12" s="9">
        <f t="shared" si="3"/>
        <v>150000</v>
      </c>
      <c r="V12" s="9">
        <f t="shared" si="3"/>
        <v>150000</v>
      </c>
      <c r="W12" s="9">
        <f t="shared" si="3"/>
        <v>150000</v>
      </c>
      <c r="X12" s="9">
        <f t="shared" si="3"/>
        <v>150000</v>
      </c>
      <c r="Y12" s="9">
        <f t="shared" si="3"/>
        <v>150000</v>
      </c>
      <c r="Z12" s="9">
        <f t="shared" si="3"/>
        <v>157500</v>
      </c>
      <c r="AA12" s="9">
        <f t="shared" si="3"/>
        <v>157500</v>
      </c>
      <c r="AB12" s="9">
        <f t="shared" si="3"/>
        <v>157500</v>
      </c>
      <c r="AC12" s="9">
        <f t="shared" si="3"/>
        <v>157500</v>
      </c>
      <c r="AD12" s="9">
        <f t="shared" si="3"/>
        <v>157500</v>
      </c>
      <c r="AE12" s="9">
        <f t="shared" si="3"/>
        <v>157500</v>
      </c>
      <c r="AF12" s="9">
        <f t="shared" si="3"/>
        <v>157500</v>
      </c>
      <c r="AG12" s="9">
        <f t="shared" si="3"/>
        <v>157500</v>
      </c>
      <c r="AH12" s="9">
        <f t="shared" si="3"/>
        <v>157500</v>
      </c>
      <c r="AI12" s="9">
        <f t="shared" si="3"/>
        <v>157500</v>
      </c>
      <c r="AJ12" s="9">
        <f t="shared" si="3"/>
        <v>157500</v>
      </c>
      <c r="AK12" s="9">
        <f t="shared" si="3"/>
        <v>157500</v>
      </c>
    </row>
    <row r="13" spans="1:37" ht="3" customHeight="1" x14ac:dyDescent="0.45"/>
    <row r="14" spans="1:37" x14ac:dyDescent="0.45">
      <c r="A14" s="15" t="s">
        <v>28</v>
      </c>
      <c r="B14" s="18">
        <f>B7*'Product Sales'!B8</f>
        <v>45000</v>
      </c>
      <c r="C14" s="18">
        <f>C7*'Product Sales'!C8</f>
        <v>49500</v>
      </c>
      <c r="D14" s="18">
        <f>D7*'Product Sales'!D8</f>
        <v>49500</v>
      </c>
      <c r="E14" s="18">
        <f>E7*'Product Sales'!E8</f>
        <v>49500</v>
      </c>
      <c r="F14" s="18">
        <f>F7*'Product Sales'!F8</f>
        <v>54000</v>
      </c>
      <c r="G14" s="18">
        <f>G7*'Product Sales'!G8</f>
        <v>54000</v>
      </c>
      <c r="H14" s="18">
        <f>H7*'Product Sales'!H8</f>
        <v>58500</v>
      </c>
      <c r="I14" s="18">
        <f>I7*'Product Sales'!I8</f>
        <v>63000</v>
      </c>
      <c r="J14" s="18">
        <f>J7*'Product Sales'!J8</f>
        <v>67500</v>
      </c>
      <c r="K14" s="18">
        <f>K7*'Product Sales'!K8</f>
        <v>72000</v>
      </c>
      <c r="L14" s="18">
        <f>L7*'Product Sales'!L8</f>
        <v>76500</v>
      </c>
      <c r="M14" s="18">
        <f>M7*'Product Sales'!M8</f>
        <v>81000</v>
      </c>
      <c r="N14" s="18">
        <f>N7*'Product Sales'!N8</f>
        <v>84000.000000000015</v>
      </c>
      <c r="O14" s="18">
        <f>O7*'Product Sales'!O8</f>
        <v>84000.000000000015</v>
      </c>
      <c r="P14" s="18">
        <f>P7*'Product Sales'!P8</f>
        <v>84000.000000000015</v>
      </c>
      <c r="Q14" s="18">
        <f>Q7*'Product Sales'!Q8</f>
        <v>84000.000000000015</v>
      </c>
      <c r="R14" s="18">
        <f>R7*'Product Sales'!R8</f>
        <v>84000.000000000015</v>
      </c>
      <c r="S14" s="18">
        <f>S7*'Product Sales'!S8</f>
        <v>84000.000000000015</v>
      </c>
      <c r="T14" s="18">
        <f>T7*'Product Sales'!T8</f>
        <v>84000.000000000015</v>
      </c>
      <c r="U14" s="18">
        <f>U7*'Product Sales'!U8</f>
        <v>84000.000000000015</v>
      </c>
      <c r="V14" s="18">
        <f>V7*'Product Sales'!V8</f>
        <v>84000.000000000015</v>
      </c>
      <c r="W14" s="18">
        <f>W7*'Product Sales'!W8</f>
        <v>84000.000000000015</v>
      </c>
      <c r="X14" s="18">
        <f>X7*'Product Sales'!X8</f>
        <v>84000.000000000015</v>
      </c>
      <c r="Y14" s="18">
        <f>Y7*'Product Sales'!Y8</f>
        <v>84000.000000000015</v>
      </c>
      <c r="Z14" s="18">
        <f>Z7*'Product Sales'!Z8</f>
        <v>85050</v>
      </c>
      <c r="AA14" s="18">
        <f>AA7*'Product Sales'!AA8</f>
        <v>85050</v>
      </c>
      <c r="AB14" s="18">
        <f>AB7*'Product Sales'!AB8</f>
        <v>85050</v>
      </c>
      <c r="AC14" s="18">
        <f>AC7*'Product Sales'!AC8</f>
        <v>85050</v>
      </c>
      <c r="AD14" s="18">
        <f>AD7*'Product Sales'!AD8</f>
        <v>85050</v>
      </c>
      <c r="AE14" s="18">
        <f>AE7*'Product Sales'!AE8</f>
        <v>85050</v>
      </c>
      <c r="AF14" s="18">
        <f>AF7*'Product Sales'!AF8</f>
        <v>85050</v>
      </c>
      <c r="AG14" s="18">
        <f>AG7*'Product Sales'!AG8</f>
        <v>85050</v>
      </c>
      <c r="AH14" s="18">
        <f>AH7*'Product Sales'!AH8</f>
        <v>85050</v>
      </c>
      <c r="AI14" s="18">
        <f>AI7*'Product Sales'!AI8</f>
        <v>85050</v>
      </c>
      <c r="AJ14" s="18">
        <f>AJ7*'Product Sales'!AJ8</f>
        <v>85050</v>
      </c>
      <c r="AK14" s="18">
        <f>AK7*'Product Sales'!AK8</f>
        <v>85050</v>
      </c>
    </row>
    <row r="15" spans="1:37" x14ac:dyDescent="0.45">
      <c r="A15" s="4" t="s">
        <v>26</v>
      </c>
      <c r="B15" s="14">
        <f>B12+B14</f>
        <v>120000</v>
      </c>
      <c r="C15" s="14">
        <f t="shared" ref="C15:AK15" si="4">C12+C14</f>
        <v>132000</v>
      </c>
      <c r="D15" s="14">
        <f t="shared" si="4"/>
        <v>132000</v>
      </c>
      <c r="E15" s="14">
        <f t="shared" si="4"/>
        <v>132000</v>
      </c>
      <c r="F15" s="14">
        <f t="shared" si="4"/>
        <v>144000</v>
      </c>
      <c r="G15" s="14">
        <f t="shared" si="4"/>
        <v>144000</v>
      </c>
      <c r="H15" s="14">
        <f t="shared" si="4"/>
        <v>156000</v>
      </c>
      <c r="I15" s="14">
        <f t="shared" si="4"/>
        <v>168000</v>
      </c>
      <c r="J15" s="14">
        <f t="shared" si="4"/>
        <v>180000</v>
      </c>
      <c r="K15" s="14">
        <f t="shared" si="4"/>
        <v>192000</v>
      </c>
      <c r="L15" s="14">
        <f t="shared" si="4"/>
        <v>204000</v>
      </c>
      <c r="M15" s="14">
        <f t="shared" si="4"/>
        <v>216000</v>
      </c>
      <c r="N15" s="14">
        <f t="shared" si="4"/>
        <v>234000</v>
      </c>
      <c r="O15" s="14">
        <f t="shared" si="4"/>
        <v>234000</v>
      </c>
      <c r="P15" s="14">
        <f t="shared" si="4"/>
        <v>234000</v>
      </c>
      <c r="Q15" s="14">
        <f t="shared" si="4"/>
        <v>234000</v>
      </c>
      <c r="R15" s="14">
        <f t="shared" si="4"/>
        <v>234000</v>
      </c>
      <c r="S15" s="14">
        <f t="shared" si="4"/>
        <v>234000</v>
      </c>
      <c r="T15" s="14">
        <f t="shared" si="4"/>
        <v>234000</v>
      </c>
      <c r="U15" s="14">
        <f t="shared" si="4"/>
        <v>234000</v>
      </c>
      <c r="V15" s="14">
        <f t="shared" si="4"/>
        <v>234000</v>
      </c>
      <c r="W15" s="14">
        <f t="shared" si="4"/>
        <v>234000</v>
      </c>
      <c r="X15" s="14">
        <f t="shared" si="4"/>
        <v>234000</v>
      </c>
      <c r="Y15" s="14">
        <f t="shared" si="4"/>
        <v>234000</v>
      </c>
      <c r="Z15" s="14">
        <f t="shared" si="4"/>
        <v>242550</v>
      </c>
      <c r="AA15" s="14">
        <f t="shared" si="4"/>
        <v>242550</v>
      </c>
      <c r="AB15" s="14">
        <f t="shared" si="4"/>
        <v>242550</v>
      </c>
      <c r="AC15" s="14">
        <f t="shared" si="4"/>
        <v>242550</v>
      </c>
      <c r="AD15" s="14">
        <f t="shared" si="4"/>
        <v>242550</v>
      </c>
      <c r="AE15" s="14">
        <f t="shared" si="4"/>
        <v>242550</v>
      </c>
      <c r="AF15" s="14">
        <f t="shared" si="4"/>
        <v>242550</v>
      </c>
      <c r="AG15" s="14">
        <f t="shared" si="4"/>
        <v>242550</v>
      </c>
      <c r="AH15" s="14">
        <f t="shared" si="4"/>
        <v>242550</v>
      </c>
      <c r="AI15" s="14">
        <f t="shared" si="4"/>
        <v>242550</v>
      </c>
      <c r="AJ15" s="14">
        <f t="shared" si="4"/>
        <v>242550</v>
      </c>
      <c r="AK15" s="14">
        <f t="shared" si="4"/>
        <v>242550</v>
      </c>
    </row>
    <row r="17" spans="1:37" x14ac:dyDescent="0.45">
      <c r="A17" s="4" t="s">
        <v>27</v>
      </c>
      <c r="B17" s="9">
        <f t="shared" ref="B17:AK17" si="5">(B7+B9)</f>
        <v>172500</v>
      </c>
      <c r="C17" s="9">
        <f t="shared" si="5"/>
        <v>189750</v>
      </c>
      <c r="D17" s="9">
        <f t="shared" si="5"/>
        <v>189750</v>
      </c>
      <c r="E17" s="9">
        <f t="shared" si="5"/>
        <v>189750</v>
      </c>
      <c r="F17" s="9">
        <f t="shared" si="5"/>
        <v>207000</v>
      </c>
      <c r="G17" s="9">
        <f t="shared" si="5"/>
        <v>207000</v>
      </c>
      <c r="H17" s="9">
        <f t="shared" si="5"/>
        <v>224250</v>
      </c>
      <c r="I17" s="9">
        <f t="shared" si="5"/>
        <v>241500</v>
      </c>
      <c r="J17" s="9">
        <f t="shared" si="5"/>
        <v>258750</v>
      </c>
      <c r="K17" s="9">
        <f t="shared" si="5"/>
        <v>276000</v>
      </c>
      <c r="L17" s="9">
        <f t="shared" si="5"/>
        <v>293250</v>
      </c>
      <c r="M17" s="9">
        <f t="shared" si="5"/>
        <v>310500</v>
      </c>
      <c r="N17" s="9">
        <f t="shared" si="5"/>
        <v>345000</v>
      </c>
      <c r="O17" s="9">
        <f t="shared" si="5"/>
        <v>345000</v>
      </c>
      <c r="P17" s="9">
        <f t="shared" si="5"/>
        <v>345000</v>
      </c>
      <c r="Q17" s="9">
        <f t="shared" si="5"/>
        <v>345000</v>
      </c>
      <c r="R17" s="9">
        <f t="shared" si="5"/>
        <v>345000</v>
      </c>
      <c r="S17" s="9">
        <f t="shared" si="5"/>
        <v>345000</v>
      </c>
      <c r="T17" s="9">
        <f t="shared" si="5"/>
        <v>345000</v>
      </c>
      <c r="U17" s="9">
        <f t="shared" si="5"/>
        <v>345000</v>
      </c>
      <c r="V17" s="9">
        <f t="shared" si="5"/>
        <v>345000</v>
      </c>
      <c r="W17" s="9">
        <f t="shared" si="5"/>
        <v>345000</v>
      </c>
      <c r="X17" s="9">
        <f t="shared" si="5"/>
        <v>345000</v>
      </c>
      <c r="Y17" s="9">
        <f t="shared" si="5"/>
        <v>345000</v>
      </c>
      <c r="Z17" s="9">
        <f t="shared" si="5"/>
        <v>378000</v>
      </c>
      <c r="AA17" s="9">
        <f t="shared" si="5"/>
        <v>378000</v>
      </c>
      <c r="AB17" s="9">
        <f t="shared" si="5"/>
        <v>378000</v>
      </c>
      <c r="AC17" s="9">
        <f t="shared" si="5"/>
        <v>378000</v>
      </c>
      <c r="AD17" s="9">
        <f t="shared" si="5"/>
        <v>378000</v>
      </c>
      <c r="AE17" s="9">
        <f t="shared" si="5"/>
        <v>378000</v>
      </c>
      <c r="AF17" s="9">
        <f t="shared" si="5"/>
        <v>378000</v>
      </c>
      <c r="AG17" s="9">
        <f t="shared" si="5"/>
        <v>378000</v>
      </c>
      <c r="AH17" s="9">
        <f t="shared" si="5"/>
        <v>378000</v>
      </c>
      <c r="AI17" s="9">
        <f t="shared" si="5"/>
        <v>378000</v>
      </c>
      <c r="AJ17" s="9">
        <f t="shared" si="5"/>
        <v>378000</v>
      </c>
      <c r="AK17" s="9">
        <f t="shared" si="5"/>
        <v>378000</v>
      </c>
    </row>
    <row r="23" spans="1:37" x14ac:dyDescent="0.45">
      <c r="E23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6"/>
  <sheetViews>
    <sheetView workbookViewId="0">
      <selection activeCell="B12" sqref="B12"/>
    </sheetView>
  </sheetViews>
  <sheetFormatPr defaultRowHeight="14.25" x14ac:dyDescent="0.45"/>
  <cols>
    <col min="1" max="1" width="20.796875" bestFit="1" customWidth="1"/>
    <col min="2" max="10" width="8.796875" bestFit="1" customWidth="1"/>
    <col min="11" max="13" width="9.796875" bestFit="1" customWidth="1"/>
    <col min="14" max="22" width="8.796875" bestFit="1" customWidth="1"/>
    <col min="23" max="25" width="9.796875" bestFit="1" customWidth="1"/>
    <col min="26" max="34" width="8.796875" bestFit="1" customWidth="1"/>
    <col min="35" max="37" width="9.796875" bestFit="1" customWidth="1"/>
  </cols>
  <sheetData>
    <row r="1" spans="1:37" x14ac:dyDescent="0.45">
      <c r="B1">
        <v>2019</v>
      </c>
      <c r="C1">
        <v>2019</v>
      </c>
      <c r="D1">
        <v>2019</v>
      </c>
      <c r="E1">
        <v>2019</v>
      </c>
      <c r="F1">
        <v>2019</v>
      </c>
      <c r="G1">
        <v>2019</v>
      </c>
      <c r="H1">
        <v>2019</v>
      </c>
      <c r="I1">
        <v>2019</v>
      </c>
      <c r="J1">
        <v>2019</v>
      </c>
      <c r="K1">
        <v>2019</v>
      </c>
      <c r="L1">
        <v>2019</v>
      </c>
      <c r="M1">
        <v>2019</v>
      </c>
      <c r="N1">
        <v>2020</v>
      </c>
      <c r="O1">
        <v>2020</v>
      </c>
      <c r="P1">
        <v>2020</v>
      </c>
      <c r="Q1">
        <v>2020</v>
      </c>
      <c r="R1">
        <v>2020</v>
      </c>
      <c r="S1">
        <v>2020</v>
      </c>
      <c r="T1">
        <v>2020</v>
      </c>
      <c r="U1">
        <v>2020</v>
      </c>
      <c r="V1">
        <v>2020</v>
      </c>
      <c r="W1">
        <v>2020</v>
      </c>
      <c r="X1">
        <v>2020</v>
      </c>
      <c r="Y1">
        <v>2020</v>
      </c>
      <c r="Z1">
        <v>2021</v>
      </c>
      <c r="AA1">
        <v>2021</v>
      </c>
      <c r="AB1">
        <v>2021</v>
      </c>
      <c r="AC1">
        <v>2021</v>
      </c>
      <c r="AD1">
        <v>2021</v>
      </c>
      <c r="AE1">
        <v>2021</v>
      </c>
      <c r="AF1">
        <v>2021</v>
      </c>
      <c r="AG1">
        <v>2021</v>
      </c>
      <c r="AH1">
        <v>2021</v>
      </c>
      <c r="AI1">
        <v>2021</v>
      </c>
      <c r="AJ1">
        <v>2021</v>
      </c>
      <c r="AK1">
        <v>2021</v>
      </c>
    </row>
    <row r="2" spans="1:37" x14ac:dyDescent="0.45">
      <c r="B2" s="17">
        <v>43466</v>
      </c>
      <c r="C2" s="17">
        <v>43497</v>
      </c>
      <c r="D2" s="17">
        <v>43525</v>
      </c>
      <c r="E2" s="17">
        <v>43556</v>
      </c>
      <c r="F2" s="17">
        <v>43586</v>
      </c>
      <c r="G2" s="17">
        <v>43617</v>
      </c>
      <c r="H2" s="17">
        <v>43647</v>
      </c>
      <c r="I2" s="17">
        <v>43678</v>
      </c>
      <c r="J2" s="17">
        <v>43709</v>
      </c>
      <c r="K2" s="17">
        <v>43739</v>
      </c>
      <c r="L2" s="17">
        <v>43770</v>
      </c>
      <c r="M2" s="17">
        <v>43800</v>
      </c>
      <c r="N2" s="17">
        <v>43831</v>
      </c>
      <c r="O2" s="17">
        <v>43862</v>
      </c>
      <c r="P2" s="17">
        <v>43891</v>
      </c>
      <c r="Q2" s="17">
        <v>43922</v>
      </c>
      <c r="R2" s="17">
        <v>43952</v>
      </c>
      <c r="S2" s="17">
        <v>43983</v>
      </c>
      <c r="T2" s="17">
        <v>44013</v>
      </c>
      <c r="U2" s="17">
        <v>44044</v>
      </c>
      <c r="V2" s="17">
        <v>44075</v>
      </c>
      <c r="W2" s="17">
        <v>44105</v>
      </c>
      <c r="X2" s="17">
        <v>44136</v>
      </c>
      <c r="Y2" s="17">
        <v>44166</v>
      </c>
      <c r="Z2" s="17">
        <v>44197</v>
      </c>
      <c r="AA2" s="17">
        <v>44228</v>
      </c>
      <c r="AB2" s="17">
        <v>44256</v>
      </c>
      <c r="AC2" s="17">
        <v>44287</v>
      </c>
      <c r="AD2" s="17">
        <v>44317</v>
      </c>
      <c r="AE2" s="17">
        <v>44348</v>
      </c>
      <c r="AF2" s="17">
        <v>44378</v>
      </c>
      <c r="AG2" s="17">
        <v>44409</v>
      </c>
      <c r="AH2" s="17">
        <v>44440</v>
      </c>
      <c r="AI2" s="17">
        <v>44470</v>
      </c>
      <c r="AJ2" s="17">
        <v>44501</v>
      </c>
      <c r="AK2" s="17">
        <v>44531</v>
      </c>
    </row>
    <row r="3" spans="1:37" x14ac:dyDescent="0.45">
      <c r="A3" t="s">
        <v>0</v>
      </c>
      <c r="B3" s="2">
        <v>1</v>
      </c>
      <c r="C3" s="2">
        <v>1</v>
      </c>
      <c r="D3" s="2">
        <v>1</v>
      </c>
      <c r="E3" s="2">
        <v>2</v>
      </c>
      <c r="F3" s="2">
        <v>2</v>
      </c>
      <c r="G3" s="2">
        <v>2</v>
      </c>
      <c r="H3" s="2">
        <v>3</v>
      </c>
      <c r="I3" s="2">
        <v>3</v>
      </c>
      <c r="J3" s="2">
        <v>4</v>
      </c>
      <c r="K3" s="2">
        <v>4</v>
      </c>
      <c r="L3" s="2">
        <v>5</v>
      </c>
      <c r="M3" s="2">
        <v>5</v>
      </c>
      <c r="N3" s="2">
        <v>7</v>
      </c>
      <c r="O3" s="2">
        <v>8</v>
      </c>
      <c r="P3" s="2">
        <v>8</v>
      </c>
      <c r="Q3" s="2">
        <v>9</v>
      </c>
      <c r="R3" s="2">
        <v>9</v>
      </c>
      <c r="S3" s="2">
        <v>9</v>
      </c>
      <c r="T3" s="2">
        <v>10</v>
      </c>
      <c r="U3" s="2">
        <v>10</v>
      </c>
      <c r="V3" s="2">
        <v>10</v>
      </c>
      <c r="W3" s="2">
        <v>10</v>
      </c>
      <c r="X3" s="2">
        <v>11</v>
      </c>
      <c r="Y3" s="2">
        <v>11</v>
      </c>
      <c r="Z3" s="2">
        <v>11</v>
      </c>
      <c r="AA3" s="2">
        <v>11</v>
      </c>
      <c r="AB3" s="2">
        <v>12</v>
      </c>
      <c r="AC3" s="2">
        <v>12</v>
      </c>
      <c r="AD3" s="2">
        <v>13</v>
      </c>
      <c r="AE3" s="2">
        <v>13</v>
      </c>
      <c r="AF3" s="2">
        <v>14</v>
      </c>
      <c r="AG3" s="2">
        <v>14</v>
      </c>
      <c r="AH3" s="2">
        <v>14</v>
      </c>
      <c r="AI3" s="2">
        <v>16</v>
      </c>
      <c r="AJ3" s="2">
        <v>17</v>
      </c>
      <c r="AK3" s="2">
        <v>17</v>
      </c>
    </row>
    <row r="4" spans="1:37" x14ac:dyDescent="0.45">
      <c r="A4" t="s">
        <v>1</v>
      </c>
      <c r="B4" s="2">
        <v>0</v>
      </c>
      <c r="C4" s="2"/>
      <c r="D4" s="2">
        <v>1</v>
      </c>
      <c r="E4" s="2">
        <v>1</v>
      </c>
      <c r="F4" s="2">
        <v>1</v>
      </c>
      <c r="G4" s="2">
        <v>2</v>
      </c>
      <c r="H4" s="2">
        <v>2</v>
      </c>
      <c r="I4" s="2">
        <v>2</v>
      </c>
      <c r="J4" s="2">
        <v>3</v>
      </c>
      <c r="K4" s="2">
        <v>3</v>
      </c>
      <c r="L4" s="2">
        <v>3</v>
      </c>
      <c r="M4" s="2">
        <v>4</v>
      </c>
      <c r="N4" s="2">
        <v>4</v>
      </c>
      <c r="O4" s="2">
        <v>4</v>
      </c>
      <c r="P4" s="2">
        <v>5</v>
      </c>
      <c r="Q4" s="2">
        <v>5</v>
      </c>
      <c r="R4" s="2">
        <v>5</v>
      </c>
      <c r="S4" s="2">
        <v>6</v>
      </c>
      <c r="T4" s="2">
        <v>6</v>
      </c>
      <c r="U4" s="2">
        <v>6</v>
      </c>
      <c r="V4" s="2">
        <v>6</v>
      </c>
      <c r="W4" s="2">
        <v>6</v>
      </c>
      <c r="X4" s="2">
        <v>6</v>
      </c>
      <c r="Y4" s="2">
        <v>7</v>
      </c>
      <c r="Z4" s="2">
        <v>7</v>
      </c>
      <c r="AA4" s="2">
        <v>7</v>
      </c>
      <c r="AB4" s="2">
        <v>8</v>
      </c>
      <c r="AC4" s="2">
        <v>8</v>
      </c>
      <c r="AD4" s="2">
        <v>9</v>
      </c>
      <c r="AE4" s="2">
        <v>9</v>
      </c>
      <c r="AF4" s="2">
        <v>9</v>
      </c>
      <c r="AG4" s="2">
        <v>10</v>
      </c>
      <c r="AH4" s="2">
        <v>10</v>
      </c>
      <c r="AI4" s="2">
        <v>10</v>
      </c>
      <c r="AJ4" s="2">
        <v>11</v>
      </c>
      <c r="AK4" s="2">
        <v>11</v>
      </c>
    </row>
    <row r="5" spans="1:37" x14ac:dyDescent="0.45">
      <c r="A5" s="1" t="s">
        <v>2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2</v>
      </c>
      <c r="O5" s="3">
        <v>2</v>
      </c>
      <c r="P5" s="3">
        <v>2</v>
      </c>
      <c r="Q5" s="3">
        <v>2</v>
      </c>
      <c r="R5" s="3">
        <v>2</v>
      </c>
      <c r="S5" s="3">
        <v>2</v>
      </c>
      <c r="T5" s="3">
        <v>3</v>
      </c>
      <c r="U5" s="3">
        <v>3</v>
      </c>
      <c r="V5" s="3">
        <v>3</v>
      </c>
      <c r="W5" s="3">
        <v>3</v>
      </c>
      <c r="X5" s="3">
        <v>3</v>
      </c>
      <c r="Y5" s="3">
        <v>3</v>
      </c>
      <c r="Z5" s="3">
        <v>3</v>
      </c>
      <c r="AA5" s="3">
        <v>3</v>
      </c>
      <c r="AB5" s="3">
        <v>4</v>
      </c>
      <c r="AC5" s="3">
        <v>4</v>
      </c>
      <c r="AD5" s="3">
        <v>4</v>
      </c>
      <c r="AE5" s="3">
        <v>5</v>
      </c>
      <c r="AF5" s="3">
        <v>5</v>
      </c>
      <c r="AG5" s="3">
        <v>5</v>
      </c>
      <c r="AH5" s="3">
        <v>5</v>
      </c>
      <c r="AI5" s="3">
        <v>6</v>
      </c>
      <c r="AJ5" s="3">
        <v>6</v>
      </c>
      <c r="AK5" s="3">
        <v>6</v>
      </c>
    </row>
    <row r="6" spans="1:37" s="4" customFormat="1" x14ac:dyDescent="0.45">
      <c r="A6" s="4" t="s">
        <v>3</v>
      </c>
      <c r="B6" s="5">
        <f>SUM(B3:B5)</f>
        <v>1</v>
      </c>
      <c r="C6" s="5">
        <f t="shared" ref="C6:AI6" si="0">SUM(C3:C5)</f>
        <v>1</v>
      </c>
      <c r="D6" s="5">
        <f t="shared" si="0"/>
        <v>2</v>
      </c>
      <c r="E6" s="5">
        <f t="shared" si="0"/>
        <v>3</v>
      </c>
      <c r="F6" s="5">
        <f t="shared" si="0"/>
        <v>3</v>
      </c>
      <c r="G6" s="5">
        <f t="shared" si="0"/>
        <v>5</v>
      </c>
      <c r="H6" s="5">
        <f t="shared" si="0"/>
        <v>6</v>
      </c>
      <c r="I6" s="5">
        <f t="shared" si="0"/>
        <v>6</v>
      </c>
      <c r="J6" s="5">
        <f t="shared" si="0"/>
        <v>8</v>
      </c>
      <c r="K6" s="5">
        <f t="shared" si="0"/>
        <v>8</v>
      </c>
      <c r="L6" s="5">
        <f t="shared" si="0"/>
        <v>9</v>
      </c>
      <c r="M6" s="5">
        <f t="shared" si="0"/>
        <v>10</v>
      </c>
      <c r="N6" s="5">
        <f t="shared" si="0"/>
        <v>13</v>
      </c>
      <c r="O6" s="5">
        <f t="shared" si="0"/>
        <v>14</v>
      </c>
      <c r="P6" s="5">
        <f t="shared" si="0"/>
        <v>15</v>
      </c>
      <c r="Q6" s="5">
        <f t="shared" si="0"/>
        <v>16</v>
      </c>
      <c r="R6" s="5">
        <f t="shared" si="0"/>
        <v>16</v>
      </c>
      <c r="S6" s="5">
        <f t="shared" si="0"/>
        <v>17</v>
      </c>
      <c r="T6" s="5">
        <f t="shared" si="0"/>
        <v>19</v>
      </c>
      <c r="U6" s="5">
        <f t="shared" si="0"/>
        <v>19</v>
      </c>
      <c r="V6" s="5">
        <f t="shared" si="0"/>
        <v>19</v>
      </c>
      <c r="W6" s="5">
        <f t="shared" si="0"/>
        <v>19</v>
      </c>
      <c r="X6" s="5">
        <f t="shared" si="0"/>
        <v>20</v>
      </c>
      <c r="Y6" s="5">
        <f t="shared" si="0"/>
        <v>21</v>
      </c>
      <c r="Z6" s="5">
        <f t="shared" si="0"/>
        <v>21</v>
      </c>
      <c r="AA6" s="5">
        <f t="shared" si="0"/>
        <v>21</v>
      </c>
      <c r="AB6" s="5">
        <f t="shared" si="0"/>
        <v>24</v>
      </c>
      <c r="AC6" s="5">
        <f t="shared" si="0"/>
        <v>24</v>
      </c>
      <c r="AD6" s="5">
        <f t="shared" si="0"/>
        <v>26</v>
      </c>
      <c r="AE6" s="5">
        <f t="shared" si="0"/>
        <v>27</v>
      </c>
      <c r="AF6" s="5">
        <f t="shared" si="0"/>
        <v>28</v>
      </c>
      <c r="AG6" s="5">
        <f t="shared" si="0"/>
        <v>29</v>
      </c>
      <c r="AH6" s="5">
        <f t="shared" si="0"/>
        <v>29</v>
      </c>
      <c r="AI6" s="5">
        <f t="shared" si="0"/>
        <v>32</v>
      </c>
      <c r="AJ6" s="5">
        <f>SUM(AJ3:AJ5)</f>
        <v>34</v>
      </c>
      <c r="AK6" s="5">
        <f>SUM(AK3:AK5)</f>
        <v>34</v>
      </c>
    </row>
    <row r="7" spans="1:37" x14ac:dyDescent="0.45">
      <c r="AK7" s="26"/>
    </row>
    <row r="8" spans="1:37" x14ac:dyDescent="0.45">
      <c r="A8" s="4" t="s">
        <v>4</v>
      </c>
      <c r="B8" s="10">
        <v>1000</v>
      </c>
    </row>
    <row r="9" spans="1:37" x14ac:dyDescent="0.45">
      <c r="A9" s="4" t="s">
        <v>5</v>
      </c>
      <c r="B9" s="10">
        <v>1500</v>
      </c>
    </row>
    <row r="10" spans="1:37" x14ac:dyDescent="0.45">
      <c r="A10" s="4" t="s">
        <v>6</v>
      </c>
      <c r="B10" s="10">
        <v>4000</v>
      </c>
    </row>
    <row r="12" spans="1:37" x14ac:dyDescent="0.45">
      <c r="A12" s="6" t="s">
        <v>7</v>
      </c>
    </row>
    <row r="13" spans="1:37" x14ac:dyDescent="0.45">
      <c r="A13" t="s">
        <v>8</v>
      </c>
      <c r="B13" s="7">
        <f>B3*$B$8</f>
        <v>1000</v>
      </c>
      <c r="C13" s="7">
        <f t="shared" ref="C13:AK13" si="1">C3*$B$8</f>
        <v>1000</v>
      </c>
      <c r="D13" s="7">
        <f t="shared" si="1"/>
        <v>1000</v>
      </c>
      <c r="E13" s="7">
        <f t="shared" si="1"/>
        <v>2000</v>
      </c>
      <c r="F13" s="7">
        <f t="shared" si="1"/>
        <v>2000</v>
      </c>
      <c r="G13" s="7">
        <f t="shared" si="1"/>
        <v>2000</v>
      </c>
      <c r="H13" s="7">
        <f t="shared" si="1"/>
        <v>3000</v>
      </c>
      <c r="I13" s="7">
        <f t="shared" si="1"/>
        <v>3000</v>
      </c>
      <c r="J13" s="7">
        <f t="shared" si="1"/>
        <v>4000</v>
      </c>
      <c r="K13" s="7">
        <f t="shared" si="1"/>
        <v>4000</v>
      </c>
      <c r="L13" s="7">
        <f t="shared" si="1"/>
        <v>5000</v>
      </c>
      <c r="M13" s="7">
        <f t="shared" si="1"/>
        <v>5000</v>
      </c>
      <c r="N13" s="7">
        <f t="shared" si="1"/>
        <v>7000</v>
      </c>
      <c r="O13" s="7">
        <f t="shared" si="1"/>
        <v>8000</v>
      </c>
      <c r="P13" s="7">
        <f t="shared" si="1"/>
        <v>8000</v>
      </c>
      <c r="Q13" s="7">
        <f t="shared" si="1"/>
        <v>9000</v>
      </c>
      <c r="R13" s="7">
        <f t="shared" si="1"/>
        <v>9000</v>
      </c>
      <c r="S13" s="7">
        <f t="shared" si="1"/>
        <v>9000</v>
      </c>
      <c r="T13" s="7">
        <f t="shared" si="1"/>
        <v>10000</v>
      </c>
      <c r="U13" s="7">
        <f t="shared" si="1"/>
        <v>10000</v>
      </c>
      <c r="V13" s="7">
        <f t="shared" si="1"/>
        <v>10000</v>
      </c>
      <c r="W13" s="7">
        <f t="shared" si="1"/>
        <v>10000</v>
      </c>
      <c r="X13" s="7">
        <f t="shared" si="1"/>
        <v>11000</v>
      </c>
      <c r="Y13" s="7">
        <f t="shared" si="1"/>
        <v>11000</v>
      </c>
      <c r="Z13" s="7">
        <f t="shared" si="1"/>
        <v>11000</v>
      </c>
      <c r="AA13" s="7">
        <f t="shared" si="1"/>
        <v>11000</v>
      </c>
      <c r="AB13" s="7">
        <f t="shared" si="1"/>
        <v>12000</v>
      </c>
      <c r="AC13" s="7">
        <f t="shared" si="1"/>
        <v>12000</v>
      </c>
      <c r="AD13" s="7">
        <f t="shared" si="1"/>
        <v>13000</v>
      </c>
      <c r="AE13" s="7">
        <f t="shared" si="1"/>
        <v>13000</v>
      </c>
      <c r="AF13" s="7">
        <f t="shared" si="1"/>
        <v>14000</v>
      </c>
      <c r="AG13" s="7">
        <f t="shared" si="1"/>
        <v>14000</v>
      </c>
      <c r="AH13" s="7">
        <f t="shared" si="1"/>
        <v>14000</v>
      </c>
      <c r="AI13" s="7">
        <f t="shared" si="1"/>
        <v>16000</v>
      </c>
      <c r="AJ13" s="7">
        <f>AJ3*$B$8</f>
        <v>17000</v>
      </c>
      <c r="AK13" s="7">
        <f t="shared" si="1"/>
        <v>17000</v>
      </c>
    </row>
    <row r="14" spans="1:37" x14ac:dyDescent="0.45">
      <c r="A14" t="s">
        <v>9</v>
      </c>
      <c r="B14" s="7">
        <f>B4*$B$9</f>
        <v>0</v>
      </c>
      <c r="C14" s="7">
        <f t="shared" ref="C14:AK14" si="2">C4*$B$9</f>
        <v>0</v>
      </c>
      <c r="D14" s="7">
        <f t="shared" si="2"/>
        <v>1500</v>
      </c>
      <c r="E14" s="7">
        <f t="shared" si="2"/>
        <v>1500</v>
      </c>
      <c r="F14" s="7">
        <f t="shared" si="2"/>
        <v>1500</v>
      </c>
      <c r="G14" s="7">
        <f t="shared" si="2"/>
        <v>3000</v>
      </c>
      <c r="H14" s="7">
        <f t="shared" si="2"/>
        <v>3000</v>
      </c>
      <c r="I14" s="7">
        <f t="shared" si="2"/>
        <v>3000</v>
      </c>
      <c r="J14" s="7">
        <f t="shared" si="2"/>
        <v>4500</v>
      </c>
      <c r="K14" s="7">
        <f t="shared" si="2"/>
        <v>4500</v>
      </c>
      <c r="L14" s="7">
        <f t="shared" si="2"/>
        <v>4500</v>
      </c>
      <c r="M14" s="7">
        <f t="shared" si="2"/>
        <v>6000</v>
      </c>
      <c r="N14" s="7">
        <f t="shared" si="2"/>
        <v>6000</v>
      </c>
      <c r="O14" s="7">
        <f t="shared" si="2"/>
        <v>6000</v>
      </c>
      <c r="P14" s="7">
        <f t="shared" si="2"/>
        <v>7500</v>
      </c>
      <c r="Q14" s="7">
        <f t="shared" si="2"/>
        <v>7500</v>
      </c>
      <c r="R14" s="7">
        <f t="shared" si="2"/>
        <v>7500</v>
      </c>
      <c r="S14" s="7">
        <f t="shared" si="2"/>
        <v>9000</v>
      </c>
      <c r="T14" s="7">
        <f t="shared" si="2"/>
        <v>9000</v>
      </c>
      <c r="U14" s="7">
        <f t="shared" si="2"/>
        <v>9000</v>
      </c>
      <c r="V14" s="7">
        <f t="shared" si="2"/>
        <v>9000</v>
      </c>
      <c r="W14" s="7">
        <f t="shared" si="2"/>
        <v>9000</v>
      </c>
      <c r="X14" s="7">
        <f t="shared" si="2"/>
        <v>9000</v>
      </c>
      <c r="Y14" s="7">
        <f t="shared" si="2"/>
        <v>10500</v>
      </c>
      <c r="Z14" s="7">
        <f t="shared" si="2"/>
        <v>10500</v>
      </c>
      <c r="AA14" s="7">
        <f t="shared" si="2"/>
        <v>10500</v>
      </c>
      <c r="AB14" s="7">
        <f t="shared" si="2"/>
        <v>12000</v>
      </c>
      <c r="AC14" s="7">
        <f t="shared" si="2"/>
        <v>12000</v>
      </c>
      <c r="AD14" s="7">
        <f t="shared" si="2"/>
        <v>13500</v>
      </c>
      <c r="AE14" s="7">
        <f t="shared" si="2"/>
        <v>13500</v>
      </c>
      <c r="AF14" s="7">
        <f t="shared" si="2"/>
        <v>13500</v>
      </c>
      <c r="AG14" s="7">
        <f t="shared" si="2"/>
        <v>15000</v>
      </c>
      <c r="AH14" s="7">
        <f t="shared" si="2"/>
        <v>15000</v>
      </c>
      <c r="AI14" s="7">
        <f t="shared" si="2"/>
        <v>15000</v>
      </c>
      <c r="AJ14" s="7">
        <f t="shared" si="2"/>
        <v>16500</v>
      </c>
      <c r="AK14" s="7">
        <f t="shared" si="2"/>
        <v>16500</v>
      </c>
    </row>
    <row r="15" spans="1:37" x14ac:dyDescent="0.45">
      <c r="A15" s="1" t="s">
        <v>10</v>
      </c>
      <c r="B15" s="8">
        <f>B5*$B$10</f>
        <v>0</v>
      </c>
      <c r="C15" s="8">
        <f t="shared" ref="C15:AK15" si="3">C5*$B$10</f>
        <v>0</v>
      </c>
      <c r="D15" s="8">
        <f t="shared" si="3"/>
        <v>0</v>
      </c>
      <c r="E15" s="8">
        <f t="shared" si="3"/>
        <v>0</v>
      </c>
      <c r="F15" s="8">
        <f t="shared" si="3"/>
        <v>0</v>
      </c>
      <c r="G15" s="8">
        <f t="shared" si="3"/>
        <v>4000</v>
      </c>
      <c r="H15" s="8">
        <f t="shared" si="3"/>
        <v>4000</v>
      </c>
      <c r="I15" s="8">
        <f t="shared" si="3"/>
        <v>4000</v>
      </c>
      <c r="J15" s="8">
        <f t="shared" si="3"/>
        <v>4000</v>
      </c>
      <c r="K15" s="8">
        <f t="shared" si="3"/>
        <v>4000</v>
      </c>
      <c r="L15" s="8">
        <f t="shared" si="3"/>
        <v>4000</v>
      </c>
      <c r="M15" s="8">
        <f t="shared" si="3"/>
        <v>4000</v>
      </c>
      <c r="N15" s="8">
        <f t="shared" si="3"/>
        <v>8000</v>
      </c>
      <c r="O15" s="8">
        <f t="shared" si="3"/>
        <v>8000</v>
      </c>
      <c r="P15" s="8">
        <f t="shared" si="3"/>
        <v>8000</v>
      </c>
      <c r="Q15" s="8">
        <f t="shared" si="3"/>
        <v>8000</v>
      </c>
      <c r="R15" s="8">
        <f t="shared" si="3"/>
        <v>8000</v>
      </c>
      <c r="S15" s="8">
        <f t="shared" si="3"/>
        <v>8000</v>
      </c>
      <c r="T15" s="8">
        <f t="shared" si="3"/>
        <v>12000</v>
      </c>
      <c r="U15" s="8">
        <f t="shared" si="3"/>
        <v>12000</v>
      </c>
      <c r="V15" s="8">
        <f t="shared" si="3"/>
        <v>12000</v>
      </c>
      <c r="W15" s="8">
        <f t="shared" si="3"/>
        <v>12000</v>
      </c>
      <c r="X15" s="8">
        <f t="shared" si="3"/>
        <v>12000</v>
      </c>
      <c r="Y15" s="8">
        <f t="shared" si="3"/>
        <v>12000</v>
      </c>
      <c r="Z15" s="8">
        <f t="shared" si="3"/>
        <v>12000</v>
      </c>
      <c r="AA15" s="8">
        <f t="shared" si="3"/>
        <v>12000</v>
      </c>
      <c r="AB15" s="8">
        <f t="shared" si="3"/>
        <v>16000</v>
      </c>
      <c r="AC15" s="8">
        <f t="shared" si="3"/>
        <v>16000</v>
      </c>
      <c r="AD15" s="8">
        <f t="shared" si="3"/>
        <v>16000</v>
      </c>
      <c r="AE15" s="8">
        <f t="shared" si="3"/>
        <v>20000</v>
      </c>
      <c r="AF15" s="8">
        <f t="shared" si="3"/>
        <v>20000</v>
      </c>
      <c r="AG15" s="8">
        <f t="shared" si="3"/>
        <v>20000</v>
      </c>
      <c r="AH15" s="8">
        <f t="shared" si="3"/>
        <v>20000</v>
      </c>
      <c r="AI15" s="8">
        <f t="shared" si="3"/>
        <v>24000</v>
      </c>
      <c r="AJ15" s="8">
        <f t="shared" si="3"/>
        <v>24000</v>
      </c>
      <c r="AK15" s="8">
        <f t="shared" si="3"/>
        <v>24000</v>
      </c>
    </row>
    <row r="16" spans="1:37" s="4" customFormat="1" x14ac:dyDescent="0.45">
      <c r="A16" s="4" t="s">
        <v>11</v>
      </c>
      <c r="B16" s="9">
        <f>SUM(B13:B15)</f>
        <v>1000</v>
      </c>
      <c r="C16" s="9">
        <f t="shared" ref="C16:AK16" si="4">SUM(C13:C15)</f>
        <v>1000</v>
      </c>
      <c r="D16" s="9">
        <f t="shared" si="4"/>
        <v>2500</v>
      </c>
      <c r="E16" s="9">
        <f t="shared" si="4"/>
        <v>3500</v>
      </c>
      <c r="F16" s="9">
        <f t="shared" si="4"/>
        <v>3500</v>
      </c>
      <c r="G16" s="9">
        <f t="shared" si="4"/>
        <v>9000</v>
      </c>
      <c r="H16" s="9">
        <f t="shared" si="4"/>
        <v>10000</v>
      </c>
      <c r="I16" s="9">
        <f t="shared" si="4"/>
        <v>10000</v>
      </c>
      <c r="J16" s="9">
        <f t="shared" si="4"/>
        <v>12500</v>
      </c>
      <c r="K16" s="9">
        <f t="shared" si="4"/>
        <v>12500</v>
      </c>
      <c r="L16" s="9">
        <f t="shared" si="4"/>
        <v>13500</v>
      </c>
      <c r="M16" s="9">
        <f t="shared" si="4"/>
        <v>15000</v>
      </c>
      <c r="N16" s="9">
        <f t="shared" si="4"/>
        <v>21000</v>
      </c>
      <c r="O16" s="9">
        <f t="shared" si="4"/>
        <v>22000</v>
      </c>
      <c r="P16" s="9">
        <f t="shared" si="4"/>
        <v>23500</v>
      </c>
      <c r="Q16" s="9">
        <f t="shared" si="4"/>
        <v>24500</v>
      </c>
      <c r="R16" s="9">
        <f t="shared" si="4"/>
        <v>24500</v>
      </c>
      <c r="S16" s="9">
        <f t="shared" si="4"/>
        <v>26000</v>
      </c>
      <c r="T16" s="9">
        <f t="shared" si="4"/>
        <v>31000</v>
      </c>
      <c r="U16" s="9">
        <f t="shared" si="4"/>
        <v>31000</v>
      </c>
      <c r="V16" s="9">
        <f t="shared" si="4"/>
        <v>31000</v>
      </c>
      <c r="W16" s="9">
        <f t="shared" si="4"/>
        <v>31000</v>
      </c>
      <c r="X16" s="9">
        <f t="shared" si="4"/>
        <v>32000</v>
      </c>
      <c r="Y16" s="9">
        <f t="shared" si="4"/>
        <v>33500</v>
      </c>
      <c r="Z16" s="9">
        <f t="shared" si="4"/>
        <v>33500</v>
      </c>
      <c r="AA16" s="9">
        <f t="shared" si="4"/>
        <v>33500</v>
      </c>
      <c r="AB16" s="9">
        <f t="shared" si="4"/>
        <v>40000</v>
      </c>
      <c r="AC16" s="9">
        <f t="shared" si="4"/>
        <v>40000</v>
      </c>
      <c r="AD16" s="9">
        <f t="shared" si="4"/>
        <v>42500</v>
      </c>
      <c r="AE16" s="9">
        <f t="shared" si="4"/>
        <v>46500</v>
      </c>
      <c r="AF16" s="9">
        <f t="shared" si="4"/>
        <v>47500</v>
      </c>
      <c r="AG16" s="9">
        <f t="shared" si="4"/>
        <v>49000</v>
      </c>
      <c r="AH16" s="9">
        <f t="shared" si="4"/>
        <v>49000</v>
      </c>
      <c r="AI16" s="9">
        <f t="shared" si="4"/>
        <v>55000</v>
      </c>
      <c r="AJ16" s="9">
        <f t="shared" si="4"/>
        <v>57500</v>
      </c>
      <c r="AK16" s="9">
        <f t="shared" si="4"/>
        <v>57500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P&amp;L</vt:lpstr>
      <vt:lpstr>Product Sales</vt:lpstr>
      <vt:lpstr>Personal Shopper</vt:lpstr>
      <vt:lpstr>Licensing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Hovland</dc:creator>
  <cp:lastModifiedBy>Megan Julich</cp:lastModifiedBy>
  <dcterms:created xsi:type="dcterms:W3CDTF">2018-12-17T13:50:42Z</dcterms:created>
  <dcterms:modified xsi:type="dcterms:W3CDTF">2019-02-21T23:22:55Z</dcterms:modified>
</cp:coreProperties>
</file>