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S35"/>
  <c r="C30"/>
  <c r="B4"/>
  <c r="D43"/>
  <c r="E43" s="1"/>
  <c r="C28"/>
  <c r="C31" l="1"/>
  <c r="C34" s="1"/>
  <c r="F43"/>
  <c r="G43" s="1"/>
  <c r="H43" s="1"/>
  <c r="I43" s="1"/>
  <c r="J43" s="1"/>
  <c r="K43" s="1"/>
  <c r="L43" s="1"/>
  <c r="M43" s="1"/>
  <c r="N43" s="1"/>
  <c r="O43" s="1"/>
  <c r="P43" s="1"/>
  <c r="Q43" s="1"/>
  <c r="R43" s="1"/>
  <c r="S43" s="1"/>
  <c r="T43" s="1"/>
  <c r="U43" s="1"/>
  <c r="V43" s="1"/>
  <c r="W43" s="1"/>
  <c r="X43" s="1"/>
  <c r="Y43" s="1"/>
  <c r="Z43" s="1"/>
  <c r="AA43" s="1"/>
  <c r="AB43" s="1"/>
  <c r="AC43" s="1"/>
  <c r="AD43" s="1"/>
  <c r="AE43" s="1"/>
  <c r="AF43" s="1"/>
  <c r="AG43" s="1"/>
  <c r="E37"/>
  <c r="E39" s="1"/>
  <c r="D37"/>
  <c r="D39" s="1"/>
  <c r="F37" l="1"/>
  <c r="G37"/>
  <c r="F39"/>
  <c r="H37" l="1"/>
  <c r="G39"/>
  <c r="I37" l="1"/>
  <c r="H39"/>
  <c r="J37" l="1"/>
  <c r="I39"/>
  <c r="K37" l="1"/>
  <c r="J39"/>
  <c r="L37" l="1"/>
  <c r="K39"/>
  <c r="M37" l="1"/>
  <c r="L39"/>
  <c r="N37" l="1"/>
  <c r="M39"/>
  <c r="O37" l="1"/>
  <c r="N39"/>
  <c r="P37" l="1"/>
  <c r="O39"/>
  <c r="Q37" l="1"/>
  <c r="P39"/>
  <c r="R37" l="1"/>
  <c r="Q39"/>
  <c r="S37" l="1"/>
  <c r="R39"/>
  <c r="T37" l="1"/>
  <c r="S39"/>
  <c r="U37" l="1"/>
  <c r="T39"/>
  <c r="V37" l="1"/>
  <c r="U39"/>
  <c r="W37" l="1"/>
  <c r="V39"/>
  <c r="X37" l="1"/>
  <c r="W39"/>
  <c r="Y37" l="1"/>
  <c r="X39"/>
  <c r="Z37" l="1"/>
  <c r="Y39"/>
  <c r="AA37" l="1"/>
  <c r="Z39"/>
  <c r="AB37" l="1"/>
  <c r="AA39"/>
  <c r="AC37" l="1"/>
  <c r="AB39"/>
  <c r="AD37" l="1"/>
  <c r="AC39"/>
  <c r="AE37" l="1"/>
  <c r="AD39"/>
  <c r="AF37" l="1"/>
  <c r="AE39"/>
  <c r="AG37" l="1"/>
  <c r="AF39"/>
  <c r="AG39" l="1"/>
  <c r="C19" l="1"/>
  <c r="C39" l="1"/>
  <c r="C21" s="1"/>
  <c r="C41"/>
  <c r="D41" s="1"/>
  <c r="E41" s="1"/>
  <c r="F41" s="1"/>
  <c r="G41" s="1"/>
  <c r="H41" s="1"/>
  <c r="I41" s="1"/>
  <c r="J41" s="1"/>
  <c r="K41" s="1"/>
  <c r="L41" s="1"/>
  <c r="M41" s="1"/>
  <c r="N41" s="1"/>
  <c r="O41" s="1"/>
  <c r="P41" s="1"/>
  <c r="Q41" s="1"/>
  <c r="R41" s="1"/>
  <c r="S41" s="1"/>
  <c r="T41" s="1"/>
  <c r="U41" s="1"/>
  <c r="V41" s="1"/>
  <c r="W41" s="1"/>
  <c r="X41" s="1"/>
  <c r="Y41" s="1"/>
  <c r="Z41" s="1"/>
  <c r="AA41" s="1"/>
  <c r="AB41" s="1"/>
  <c r="AC41" s="1"/>
  <c r="AD41" s="1"/>
  <c r="AE41" s="1"/>
  <c r="AF41" s="1"/>
  <c r="AG41" s="1"/>
  <c r="C20" l="1"/>
</calcChain>
</file>

<file path=xl/sharedStrings.xml><?xml version="1.0" encoding="utf-8"?>
<sst xmlns="http://schemas.openxmlformats.org/spreadsheetml/2006/main" count="36" uniqueCount="30">
  <si>
    <t>Net cost of system</t>
  </si>
  <si>
    <t xml:space="preserve"> </t>
  </si>
  <si>
    <t>Solar Electric System</t>
  </si>
  <si>
    <t>Net cash in (out)</t>
  </si>
  <si>
    <t>Cost savings from system annually</t>
  </si>
  <si>
    <t>Year</t>
  </si>
  <si>
    <t>Initial cost of system</t>
  </si>
  <si>
    <t>Federal tax credit - 30%</t>
  </si>
  <si>
    <t xml:space="preserve">     Electricity cost in year 1 ($ per kilowatt-hour):</t>
  </si>
  <si>
    <t xml:space="preserve">     Electricity annual inflation factor:</t>
  </si>
  <si>
    <t xml:space="preserve">     Size of system (in kilowatts):</t>
  </si>
  <si>
    <t xml:space="preserve">     System efficiency:</t>
  </si>
  <si>
    <t>Inputs assumptions:</t>
  </si>
  <si>
    <t>Electricity Cost ($ per kilowatt-hour)</t>
  </si>
  <si>
    <t xml:space="preserve">     Average hours of sunshine per day:</t>
  </si>
  <si>
    <t>Payback</t>
  </si>
  <si>
    <t xml:space="preserve">     Return on Investment - 25 year life:</t>
  </si>
  <si>
    <t xml:space="preserve">     Return on Investment - 30 year life:</t>
  </si>
  <si>
    <t>Output:</t>
  </si>
  <si>
    <r>
      <t xml:space="preserve">     </t>
    </r>
    <r>
      <rPr>
        <sz val="11"/>
        <color theme="1"/>
        <rFont val="Calibri"/>
        <family val="2"/>
        <scheme val="minor"/>
      </rPr>
      <t>After tax cost of system</t>
    </r>
  </si>
  <si>
    <t>Cash flows by year:</t>
  </si>
  <si>
    <t>Return on Investment Calculation</t>
  </si>
  <si>
    <t>Replace inverters in year 16 (7% of cost)</t>
  </si>
  <si>
    <t xml:space="preserve">     Initial cost of system before credits:</t>
  </si>
  <si>
    <t>Cost</t>
  </si>
  <si>
    <t>Utility rebates</t>
  </si>
  <si>
    <t xml:space="preserve">     Utility rebates:</t>
  </si>
  <si>
    <t xml:space="preserve">     State income tax credits:</t>
  </si>
  <si>
    <t>State income tax credits</t>
  </si>
  <si>
    <t>Note: Calculation assumes inverters represent 7% of the cost of the system and must be replaced after 15 years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</si>
</sst>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.000"/>
    <numFmt numFmtId="166" formatCode="&quot;$&quot;#,##0"/>
    <numFmt numFmtId="167" formatCode="[$-409]d\-mmm\-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3" fontId="0" fillId="0" borderId="0" xfId="0" applyNumberFormat="1"/>
    <xf numFmtId="0" fontId="0" fillId="0" borderId="2" xfId="0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165" fontId="0" fillId="2" borderId="3" xfId="0" applyNumberFormat="1" applyFill="1" applyBorder="1"/>
    <xf numFmtId="10" fontId="0" fillId="2" borderId="3" xfId="0" applyNumberFormat="1" applyFill="1" applyBorder="1"/>
    <xf numFmtId="4" fontId="0" fillId="2" borderId="3" xfId="0" applyNumberFormat="1" applyFill="1" applyBorder="1"/>
    <xf numFmtId="9" fontId="0" fillId="2" borderId="3" xfId="0" applyNumberFormat="1" applyFill="1" applyBorder="1"/>
    <xf numFmtId="4" fontId="0" fillId="0" borderId="0" xfId="0" applyNumberFormat="1" applyFill="1" applyBorder="1"/>
    <xf numFmtId="166" fontId="0" fillId="2" borderId="3" xfId="0" applyNumberFormat="1" applyFill="1" applyBorder="1"/>
    <xf numFmtId="10" fontId="1" fillId="3" borderId="3" xfId="0" applyNumberFormat="1" applyFont="1" applyFill="1" applyBorder="1"/>
    <xf numFmtId="165" fontId="0" fillId="0" borderId="1" xfId="0" applyNumberFormat="1" applyBorder="1"/>
    <xf numFmtId="3" fontId="2" fillId="0" borderId="1" xfId="0" applyNumberFormat="1" applyFont="1" applyBorder="1"/>
    <xf numFmtId="0" fontId="3" fillId="0" borderId="0" xfId="0" applyFont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0" xfId="0" applyBorder="1"/>
    <xf numFmtId="0" fontId="0" fillId="0" borderId="8" xfId="0" applyBorder="1"/>
    <xf numFmtId="0" fontId="4" fillId="0" borderId="7" xfId="0" applyFont="1" applyBorder="1"/>
    <xf numFmtId="0" fontId="1" fillId="0" borderId="9" xfId="0" applyFont="1" applyBorder="1"/>
    <xf numFmtId="4" fontId="0" fillId="0" borderId="2" xfId="0" applyNumberFormat="1" applyFill="1" applyBorder="1"/>
    <xf numFmtId="0" fontId="0" fillId="0" borderId="10" xfId="0" applyBorder="1"/>
    <xf numFmtId="4" fontId="0" fillId="0" borderId="5" xfId="0" applyNumberFormat="1" applyFill="1" applyBorder="1"/>
    <xf numFmtId="0" fontId="0" fillId="0" borderId="7" xfId="0" applyFont="1" applyBorder="1"/>
    <xf numFmtId="166" fontId="1" fillId="3" borderId="3" xfId="0" applyNumberFormat="1" applyFont="1" applyFill="1" applyBorder="1"/>
    <xf numFmtId="167" fontId="3" fillId="0" borderId="0" xfId="0" applyNumberFormat="1" applyFon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J46"/>
  <sheetViews>
    <sheetView tabSelected="1" workbookViewId="0">
      <selection activeCell="C11" sqref="C11"/>
    </sheetView>
  </sheetViews>
  <sheetFormatPr defaultRowHeight="15"/>
  <cols>
    <col min="1" max="1" width="3.7109375" customWidth="1"/>
    <col min="2" max="2" width="45.7109375" customWidth="1"/>
    <col min="3" max="3" width="8.7109375" customWidth="1"/>
    <col min="4" max="33" width="6.7109375" customWidth="1"/>
  </cols>
  <sheetData>
    <row r="1" spans="2:4" ht="18.75">
      <c r="B1" s="16" t="s">
        <v>2</v>
      </c>
    </row>
    <row r="2" spans="2:4" ht="18.75">
      <c r="B2" s="16" t="s">
        <v>21</v>
      </c>
    </row>
    <row r="3" spans="2:4" ht="18.75">
      <c r="B3" s="16"/>
    </row>
    <row r="4" spans="2:4" ht="18.75">
      <c r="B4" s="30">
        <f ca="1">TODAY()</f>
        <v>40141</v>
      </c>
    </row>
    <row r="5" spans="2:4">
      <c r="B5" s="1"/>
    </row>
    <row r="6" spans="2:4">
      <c r="B6" s="17" t="s">
        <v>12</v>
      </c>
      <c r="C6" s="18"/>
      <c r="D6" s="19"/>
    </row>
    <row r="7" spans="2:4">
      <c r="B7" s="20"/>
      <c r="C7" s="21"/>
      <c r="D7" s="22"/>
    </row>
    <row r="8" spans="2:4">
      <c r="B8" s="23" t="s">
        <v>23</v>
      </c>
      <c r="C8" s="12">
        <v>28000</v>
      </c>
      <c r="D8" s="22"/>
    </row>
    <row r="9" spans="2:4">
      <c r="B9" s="23" t="s">
        <v>26</v>
      </c>
      <c r="C9" s="12">
        <v>0</v>
      </c>
      <c r="D9" s="22"/>
    </row>
    <row r="10" spans="2:4">
      <c r="B10" s="23" t="s">
        <v>27</v>
      </c>
      <c r="C10" s="12">
        <v>2500</v>
      </c>
      <c r="D10" s="22"/>
    </row>
    <row r="11" spans="2:4">
      <c r="B11" s="23" t="s">
        <v>8</v>
      </c>
      <c r="C11" s="7">
        <v>0.12</v>
      </c>
      <c r="D11" s="22"/>
    </row>
    <row r="12" spans="2:4">
      <c r="B12" s="23" t="s">
        <v>9</v>
      </c>
      <c r="C12" s="8">
        <v>0.03</v>
      </c>
      <c r="D12" s="22"/>
    </row>
    <row r="13" spans="2:4">
      <c r="B13" s="23" t="s">
        <v>10</v>
      </c>
      <c r="C13" s="9">
        <v>4</v>
      </c>
      <c r="D13" s="22"/>
    </row>
    <row r="14" spans="2:4">
      <c r="B14" s="23" t="s">
        <v>11</v>
      </c>
      <c r="C14" s="10">
        <v>0.9</v>
      </c>
      <c r="D14" s="22"/>
    </row>
    <row r="15" spans="2:4">
      <c r="B15" s="23" t="s">
        <v>14</v>
      </c>
      <c r="C15" s="9">
        <v>5</v>
      </c>
      <c r="D15" s="22"/>
    </row>
    <row r="16" spans="2:4">
      <c r="B16" s="24"/>
      <c r="C16" s="25"/>
      <c r="D16" s="26"/>
    </row>
    <row r="17" spans="2:33">
      <c r="B17" s="17" t="s">
        <v>18</v>
      </c>
      <c r="C17" s="27"/>
      <c r="D17" s="19"/>
    </row>
    <row r="18" spans="2:33">
      <c r="B18" s="20"/>
      <c r="C18" s="11"/>
      <c r="D18" s="22"/>
    </row>
    <row r="19" spans="2:33">
      <c r="B19" s="20" t="s">
        <v>19</v>
      </c>
      <c r="C19" s="29">
        <f>-C34</f>
        <v>17100</v>
      </c>
      <c r="D19" s="22"/>
    </row>
    <row r="20" spans="2:33">
      <c r="B20" s="28" t="s">
        <v>16</v>
      </c>
      <c r="C20" s="13">
        <f>IRR(C39:AB39)</f>
        <v>3.3782353339439256E-2</v>
      </c>
      <c r="D20" s="22"/>
    </row>
    <row r="21" spans="2:33">
      <c r="B21" s="28" t="s">
        <v>17</v>
      </c>
      <c r="C21" s="13">
        <f>IRR(C39:AG39)</f>
        <v>4.6811686577571808E-2</v>
      </c>
      <c r="D21" s="22"/>
    </row>
    <row r="22" spans="2:33">
      <c r="B22" s="24"/>
      <c r="C22" s="25"/>
      <c r="D22" s="26"/>
    </row>
    <row r="23" spans="2:33">
      <c r="B23" s="1"/>
      <c r="C23" s="11"/>
    </row>
    <row r="24" spans="2:33">
      <c r="B24" s="1" t="s">
        <v>20</v>
      </c>
    </row>
    <row r="26" spans="2:33">
      <c r="B26" t="s">
        <v>5</v>
      </c>
      <c r="C26" s="4">
        <v>0</v>
      </c>
      <c r="D26" s="4">
        <v>1</v>
      </c>
      <c r="E26" s="4">
        <v>2</v>
      </c>
      <c r="F26" s="4">
        <v>3</v>
      </c>
      <c r="G26" s="4">
        <v>4</v>
      </c>
      <c r="H26" s="4">
        <v>5</v>
      </c>
      <c r="I26" s="4">
        <v>6</v>
      </c>
      <c r="J26" s="4">
        <v>7</v>
      </c>
      <c r="K26" s="4">
        <v>8</v>
      </c>
      <c r="L26" s="4">
        <v>9</v>
      </c>
      <c r="M26" s="4">
        <v>10</v>
      </c>
      <c r="N26" s="4">
        <v>11</v>
      </c>
      <c r="O26" s="4">
        <v>12</v>
      </c>
      <c r="P26" s="4">
        <v>13</v>
      </c>
      <c r="Q26" s="4">
        <v>14</v>
      </c>
      <c r="R26" s="4">
        <v>15</v>
      </c>
      <c r="S26" s="4">
        <v>16</v>
      </c>
      <c r="T26" s="4">
        <v>17</v>
      </c>
      <c r="U26" s="4">
        <v>18</v>
      </c>
      <c r="V26" s="4">
        <v>19</v>
      </c>
      <c r="W26" s="4">
        <v>20</v>
      </c>
      <c r="X26" s="4">
        <v>21</v>
      </c>
      <c r="Y26" s="4">
        <v>22</v>
      </c>
      <c r="Z26" s="4">
        <v>23</v>
      </c>
      <c r="AA26" s="4">
        <v>24</v>
      </c>
      <c r="AB26" s="4">
        <v>25</v>
      </c>
      <c r="AC26" s="4">
        <v>26</v>
      </c>
      <c r="AD26" s="4">
        <v>27</v>
      </c>
      <c r="AE26" s="4">
        <v>28</v>
      </c>
      <c r="AF26" s="4">
        <v>29</v>
      </c>
      <c r="AG26" s="4">
        <v>30</v>
      </c>
    </row>
    <row r="27" spans="2:33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2:33">
      <c r="B28" t="s">
        <v>6</v>
      </c>
      <c r="C28" s="3">
        <f>-C8</f>
        <v>-28000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2:33">
      <c r="B29" t="s">
        <v>25</v>
      </c>
      <c r="C29" s="6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2:33">
      <c r="B30" t="s">
        <v>24</v>
      </c>
      <c r="C30" s="3">
        <f>SUM(C28:C29)</f>
        <v>-28000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2:33">
      <c r="B31" t="s">
        <v>7</v>
      </c>
      <c r="C31" s="3">
        <f>-C30*0.3</f>
        <v>8400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2:33">
      <c r="B32" t="s">
        <v>28</v>
      </c>
      <c r="C32" s="6">
        <f>C10</f>
        <v>2500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2:36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6">
      <c r="B34" t="s">
        <v>0</v>
      </c>
      <c r="C34" s="3">
        <f>SUM(C30:C32)</f>
        <v>-17100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 t="s">
        <v>1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6">
      <c r="B35" t="s">
        <v>22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f>C28*0.07</f>
        <v>-1960.0000000000002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6">
      <c r="B36" t="s">
        <v>1</v>
      </c>
      <c r="C36" s="3" t="s">
        <v>1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6">
      <c r="B37" t="s">
        <v>4</v>
      </c>
      <c r="C37" s="6" t="s">
        <v>1</v>
      </c>
      <c r="D37" s="6">
        <f>D43*($C$15*365)*$C$14*$C$13</f>
        <v>788.4</v>
      </c>
      <c r="E37" s="6">
        <f t="shared" ref="E37:AG37" si="0">E43*($C$15*365)*$C$14*$C$13</f>
        <v>812.05200000000002</v>
      </c>
      <c r="F37" s="6">
        <f t="shared" si="0"/>
        <v>836.41356000000007</v>
      </c>
      <c r="G37" s="6">
        <f t="shared" si="0"/>
        <v>861.50596680000012</v>
      </c>
      <c r="H37" s="6">
        <f t="shared" si="0"/>
        <v>887.35114580400011</v>
      </c>
      <c r="I37" s="6">
        <f t="shared" si="0"/>
        <v>913.9716801781201</v>
      </c>
      <c r="J37" s="6">
        <f t="shared" si="0"/>
        <v>941.39083058346398</v>
      </c>
      <c r="K37" s="6">
        <f t="shared" si="0"/>
        <v>969.63255550096778</v>
      </c>
      <c r="L37" s="6">
        <f t="shared" si="0"/>
        <v>998.72153216599679</v>
      </c>
      <c r="M37" s="6">
        <f t="shared" si="0"/>
        <v>1028.6831781309766</v>
      </c>
      <c r="N37" s="6">
        <f t="shared" si="0"/>
        <v>1059.5436734749062</v>
      </c>
      <c r="O37" s="6">
        <f t="shared" si="0"/>
        <v>1091.3299836791532</v>
      </c>
      <c r="P37" s="6">
        <f t="shared" si="0"/>
        <v>1124.0698831895277</v>
      </c>
      <c r="Q37" s="6">
        <f t="shared" si="0"/>
        <v>1157.7919796852136</v>
      </c>
      <c r="R37" s="6">
        <f t="shared" si="0"/>
        <v>1192.5257390757702</v>
      </c>
      <c r="S37" s="6">
        <f t="shared" si="0"/>
        <v>1228.3015112480434</v>
      </c>
      <c r="T37" s="6">
        <f t="shared" si="0"/>
        <v>1265.1505565854848</v>
      </c>
      <c r="U37" s="6">
        <f t="shared" si="0"/>
        <v>1303.1050732830493</v>
      </c>
      <c r="V37" s="6">
        <f t="shared" si="0"/>
        <v>1342.1982254815409</v>
      </c>
      <c r="W37" s="6">
        <f t="shared" si="0"/>
        <v>1382.4641722459871</v>
      </c>
      <c r="X37" s="6">
        <f t="shared" si="0"/>
        <v>1423.9380974133667</v>
      </c>
      <c r="Y37" s="6">
        <f t="shared" si="0"/>
        <v>1466.656240335768</v>
      </c>
      <c r="Z37" s="6">
        <f t="shared" si="0"/>
        <v>1510.6559275458408</v>
      </c>
      <c r="AA37" s="6">
        <f t="shared" si="0"/>
        <v>1555.975605372216</v>
      </c>
      <c r="AB37" s="6">
        <f t="shared" si="0"/>
        <v>1602.6548735333827</v>
      </c>
      <c r="AC37" s="6">
        <f t="shared" si="0"/>
        <v>1650.7345197393838</v>
      </c>
      <c r="AD37" s="6">
        <f t="shared" si="0"/>
        <v>1700.2565553315653</v>
      </c>
      <c r="AE37" s="6">
        <f t="shared" si="0"/>
        <v>1751.2642519915123</v>
      </c>
      <c r="AF37" s="6">
        <f t="shared" si="0"/>
        <v>1803.8021795512577</v>
      </c>
      <c r="AG37" s="6">
        <f t="shared" si="0"/>
        <v>1857.9162449377955</v>
      </c>
    </row>
    <row r="38" spans="2:36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2:36" ht="15.75" thickBot="1">
      <c r="B39" t="s">
        <v>3</v>
      </c>
      <c r="C39" s="5">
        <f>SUM(C34:C37)</f>
        <v>-17100</v>
      </c>
      <c r="D39" s="5">
        <f t="shared" ref="D39:AA39" si="1">SUM(D34:D37)</f>
        <v>788.4</v>
      </c>
      <c r="E39" s="5">
        <f t="shared" si="1"/>
        <v>812.05200000000002</v>
      </c>
      <c r="F39" s="5">
        <f t="shared" si="1"/>
        <v>836.41356000000007</v>
      </c>
      <c r="G39" s="5">
        <f t="shared" si="1"/>
        <v>861.50596680000012</v>
      </c>
      <c r="H39" s="5">
        <f t="shared" si="1"/>
        <v>887.35114580400011</v>
      </c>
      <c r="I39" s="5">
        <f t="shared" si="1"/>
        <v>913.9716801781201</v>
      </c>
      <c r="J39" s="5">
        <f t="shared" si="1"/>
        <v>941.39083058346398</v>
      </c>
      <c r="K39" s="5">
        <f t="shared" si="1"/>
        <v>969.63255550096778</v>
      </c>
      <c r="L39" s="5">
        <f t="shared" si="1"/>
        <v>998.72153216599679</v>
      </c>
      <c r="M39" s="5">
        <f t="shared" si="1"/>
        <v>1028.6831781309766</v>
      </c>
      <c r="N39" s="5">
        <f t="shared" si="1"/>
        <v>1059.5436734749062</v>
      </c>
      <c r="O39" s="5">
        <f t="shared" si="1"/>
        <v>1091.3299836791532</v>
      </c>
      <c r="P39" s="5">
        <f t="shared" si="1"/>
        <v>1124.0698831895277</v>
      </c>
      <c r="Q39" s="5">
        <f t="shared" si="1"/>
        <v>1157.7919796852136</v>
      </c>
      <c r="R39" s="5">
        <f t="shared" si="1"/>
        <v>1192.5257390757702</v>
      </c>
      <c r="S39" s="5">
        <f t="shared" si="1"/>
        <v>-731.6984887519568</v>
      </c>
      <c r="T39" s="5">
        <f t="shared" si="1"/>
        <v>1265.1505565854848</v>
      </c>
      <c r="U39" s="5">
        <f t="shared" si="1"/>
        <v>1303.1050732830493</v>
      </c>
      <c r="V39" s="5">
        <f t="shared" si="1"/>
        <v>1342.1982254815409</v>
      </c>
      <c r="W39" s="5">
        <f t="shared" si="1"/>
        <v>1382.4641722459871</v>
      </c>
      <c r="X39" s="5">
        <f t="shared" si="1"/>
        <v>1423.9380974133667</v>
      </c>
      <c r="Y39" s="5">
        <f t="shared" si="1"/>
        <v>1466.656240335768</v>
      </c>
      <c r="Z39" s="5">
        <f t="shared" si="1"/>
        <v>1510.6559275458408</v>
      </c>
      <c r="AA39" s="5">
        <f t="shared" si="1"/>
        <v>1555.975605372216</v>
      </c>
      <c r="AB39" s="5">
        <f t="shared" ref="AB39:AG39" si="2">SUM(AB34:AB37)</f>
        <v>1602.6548735333827</v>
      </c>
      <c r="AC39" s="5">
        <f t="shared" si="2"/>
        <v>1650.7345197393838</v>
      </c>
      <c r="AD39" s="5">
        <f t="shared" si="2"/>
        <v>1700.2565553315653</v>
      </c>
      <c r="AE39" s="5">
        <f t="shared" si="2"/>
        <v>1751.2642519915123</v>
      </c>
      <c r="AF39" s="5">
        <f t="shared" si="2"/>
        <v>1803.8021795512577</v>
      </c>
      <c r="AG39" s="5">
        <f t="shared" si="2"/>
        <v>1857.9162449377955</v>
      </c>
    </row>
    <row r="40" spans="2:36" ht="15.75" thickTop="1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36" ht="15.75" thickBot="1">
      <c r="B41" s="1" t="s">
        <v>15</v>
      </c>
      <c r="C41" s="15">
        <f>C39</f>
        <v>-17100</v>
      </c>
      <c r="D41" s="15">
        <f>D39+C41</f>
        <v>-16311.6</v>
      </c>
      <c r="E41" s="15">
        <f t="shared" ref="E41:AG41" si="3">E39+D41</f>
        <v>-15499.548000000001</v>
      </c>
      <c r="F41" s="15">
        <f t="shared" si="3"/>
        <v>-14663.13444</v>
      </c>
      <c r="G41" s="15">
        <f t="shared" si="3"/>
        <v>-13801.6284732</v>
      </c>
      <c r="H41" s="15">
        <f t="shared" si="3"/>
        <v>-12914.277327396001</v>
      </c>
      <c r="I41" s="15">
        <f t="shared" si="3"/>
        <v>-12000.305647217881</v>
      </c>
      <c r="J41" s="15">
        <f t="shared" si="3"/>
        <v>-11058.914816634417</v>
      </c>
      <c r="K41" s="15">
        <f t="shared" si="3"/>
        <v>-10089.282261133449</v>
      </c>
      <c r="L41" s="15">
        <f t="shared" si="3"/>
        <v>-9090.5607289674517</v>
      </c>
      <c r="M41" s="15">
        <f t="shared" si="3"/>
        <v>-8061.8775508364752</v>
      </c>
      <c r="N41" s="15">
        <f t="shared" si="3"/>
        <v>-7002.3338773615687</v>
      </c>
      <c r="O41" s="15">
        <f t="shared" si="3"/>
        <v>-5911.0038936824158</v>
      </c>
      <c r="P41" s="15">
        <f t="shared" si="3"/>
        <v>-4786.9340104928879</v>
      </c>
      <c r="Q41" s="15">
        <f t="shared" si="3"/>
        <v>-3629.142030807674</v>
      </c>
      <c r="R41" s="15">
        <f t="shared" si="3"/>
        <v>-2436.6162917319039</v>
      </c>
      <c r="S41" s="15">
        <f t="shared" si="3"/>
        <v>-3168.3147804838609</v>
      </c>
      <c r="T41" s="15">
        <f t="shared" si="3"/>
        <v>-1903.1642238983761</v>
      </c>
      <c r="U41" s="15">
        <f t="shared" si="3"/>
        <v>-600.05915061532687</v>
      </c>
      <c r="V41" s="15">
        <f t="shared" si="3"/>
        <v>742.13907486621406</v>
      </c>
      <c r="W41" s="15">
        <f t="shared" si="3"/>
        <v>2124.6032471122012</v>
      </c>
      <c r="X41" s="15">
        <f t="shared" si="3"/>
        <v>3548.5413445255681</v>
      </c>
      <c r="Y41" s="15">
        <f t="shared" si="3"/>
        <v>5015.1975848613365</v>
      </c>
      <c r="Z41" s="15">
        <f t="shared" si="3"/>
        <v>6525.8535124071768</v>
      </c>
      <c r="AA41" s="15">
        <f t="shared" si="3"/>
        <v>8081.8291177793926</v>
      </c>
      <c r="AB41" s="15">
        <f t="shared" si="3"/>
        <v>9684.4839913127762</v>
      </c>
      <c r="AC41" s="15">
        <f t="shared" si="3"/>
        <v>11335.21851105216</v>
      </c>
      <c r="AD41" s="15">
        <f t="shared" si="3"/>
        <v>13035.475066383726</v>
      </c>
      <c r="AE41" s="15">
        <f t="shared" si="3"/>
        <v>14786.739318375237</v>
      </c>
      <c r="AF41" s="15">
        <f t="shared" si="3"/>
        <v>16590.541497926497</v>
      </c>
      <c r="AG41" s="15">
        <f t="shared" si="3"/>
        <v>18448.457742864292</v>
      </c>
    </row>
    <row r="42" spans="2:36" ht="15.75" thickTop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36" ht="15.75" thickBot="1">
      <c r="B43" s="1" t="s">
        <v>13</v>
      </c>
      <c r="D43" s="14">
        <f>C11</f>
        <v>0.12</v>
      </c>
      <c r="E43" s="14">
        <f>(D43*(1+$C$12))</f>
        <v>0.1236</v>
      </c>
      <c r="F43" s="14">
        <f t="shared" ref="F43:AG43" si="4">(E43*(1+$C$12))</f>
        <v>0.127308</v>
      </c>
      <c r="G43" s="14">
        <f t="shared" si="4"/>
        <v>0.13112724000000001</v>
      </c>
      <c r="H43" s="14">
        <f t="shared" si="4"/>
        <v>0.1350610572</v>
      </c>
      <c r="I43" s="14">
        <f t="shared" si="4"/>
        <v>0.13911288891600002</v>
      </c>
      <c r="J43" s="14">
        <f t="shared" si="4"/>
        <v>0.14328627558348003</v>
      </c>
      <c r="K43" s="14">
        <f t="shared" si="4"/>
        <v>0.14758486385098443</v>
      </c>
      <c r="L43" s="14">
        <f t="shared" si="4"/>
        <v>0.15201240976651398</v>
      </c>
      <c r="M43" s="14">
        <f t="shared" si="4"/>
        <v>0.15657278205950939</v>
      </c>
      <c r="N43" s="14">
        <f t="shared" si="4"/>
        <v>0.16126996552129469</v>
      </c>
      <c r="O43" s="14">
        <f t="shared" si="4"/>
        <v>0.16610806448693352</v>
      </c>
      <c r="P43" s="14">
        <f t="shared" si="4"/>
        <v>0.17109130642154152</v>
      </c>
      <c r="Q43" s="14">
        <f t="shared" si="4"/>
        <v>0.17622404561418778</v>
      </c>
      <c r="R43" s="14">
        <f t="shared" si="4"/>
        <v>0.18151076698261343</v>
      </c>
      <c r="S43" s="14">
        <f t="shared" si="4"/>
        <v>0.18695608999209185</v>
      </c>
      <c r="T43" s="14">
        <f t="shared" si="4"/>
        <v>0.1925647726918546</v>
      </c>
      <c r="U43" s="14">
        <f t="shared" si="4"/>
        <v>0.19834171587261024</v>
      </c>
      <c r="V43" s="14">
        <f t="shared" si="4"/>
        <v>0.20429196734878854</v>
      </c>
      <c r="W43" s="14">
        <f t="shared" si="4"/>
        <v>0.21042072636925221</v>
      </c>
      <c r="X43" s="14">
        <f t="shared" si="4"/>
        <v>0.2167333481603298</v>
      </c>
      <c r="Y43" s="14">
        <f t="shared" si="4"/>
        <v>0.22323534860513969</v>
      </c>
      <c r="Z43" s="14">
        <f t="shared" si="4"/>
        <v>0.22993240906329387</v>
      </c>
      <c r="AA43" s="14">
        <f t="shared" si="4"/>
        <v>0.23683038133519269</v>
      </c>
      <c r="AB43" s="14">
        <f t="shared" si="4"/>
        <v>0.24393529277524847</v>
      </c>
      <c r="AC43" s="14">
        <f t="shared" si="4"/>
        <v>0.25125335155850592</v>
      </c>
      <c r="AD43" s="14">
        <f t="shared" si="4"/>
        <v>0.2587909521052611</v>
      </c>
      <c r="AE43" s="14">
        <f t="shared" si="4"/>
        <v>0.26655468066841892</v>
      </c>
      <c r="AF43" s="14">
        <f t="shared" si="4"/>
        <v>0.27455132108847147</v>
      </c>
      <c r="AG43" s="14">
        <f t="shared" si="4"/>
        <v>0.28278786072112561</v>
      </c>
      <c r="AH43" t="s">
        <v>1</v>
      </c>
      <c r="AI43" t="s">
        <v>1</v>
      </c>
      <c r="AJ43" t="s">
        <v>1</v>
      </c>
    </row>
    <row r="44" spans="2:36" ht="15.75" thickTop="1"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6" spans="2:36" ht="45">
      <c r="B46" s="31" t="s">
        <v>29</v>
      </c>
    </row>
  </sheetData>
  <pageMargins left="0.7" right="0.45" top="1.2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Swift</dc:creator>
  <cp:lastModifiedBy>pbonner</cp:lastModifiedBy>
  <cp:lastPrinted>2009-11-05T16:27:44Z</cp:lastPrinted>
  <dcterms:created xsi:type="dcterms:W3CDTF">2009-11-04T23:25:09Z</dcterms:created>
  <dcterms:modified xsi:type="dcterms:W3CDTF">2009-11-24T20:59:51Z</dcterms:modified>
</cp:coreProperties>
</file>